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quirements" sheetId="1" r:id="rId4"/>
    <sheet state="visible" name="1-1" sheetId="2" r:id="rId5"/>
    <sheet state="visible" name="1-2" sheetId="3" r:id="rId6"/>
    <sheet state="visible" name="2-1" sheetId="4" r:id="rId7"/>
    <sheet state="visible" name="2-2" sheetId="5" r:id="rId8"/>
    <sheet state="visible" name="겨울 계절학기" sheetId="6" r:id="rId9"/>
    <sheet state="visible" name="3-1" sheetId="7" r:id="rId10"/>
    <sheet state="visible" name="3-2" sheetId="8" r:id="rId11"/>
    <sheet state="visible" name="Advisor Check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5">
      <text>
        <t xml:space="preserve">국제 (공통교과과정 맨 밑)</t>
      </text>
    </comment>
    <comment authorId="0" ref="F14">
      <text>
        <t xml:space="preserve">not counted toward the major credits</t>
      </text>
    </comment>
    <comment authorId="0" ref="F20">
      <text>
        <t xml:space="preserve">ask if this is counted towards major credits.
iirc it did count towards major credits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23">
      <text>
        <t xml:space="preserve">최웅식 교수</t>
      </text>
    </comment>
    <comment authorId="0" ref="A30">
      <text>
        <t xml:space="preserve">need to waive with AP score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F10">
      <text>
        <t xml:space="preserve">Korean course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K3">
      <text>
        <t xml:space="preserve">UIC Seminars</t>
      </text>
    </comment>
    <comment authorId="0" ref="A5">
      <text>
        <t xml:space="preserve">UIC First</t>
      </text>
    </comment>
    <comment authorId="0" ref="A8">
      <text>
        <t xml:space="preserve">UIC First</t>
      </text>
    </comment>
    <comment authorId="0" ref="C10">
      <text>
        <t xml:space="preserve">Korean Course</t>
      </text>
    </comment>
    <comment authorId="0" ref="B15">
      <text>
        <t xml:space="preserve">remaining</t>
      </text>
    </comment>
    <comment authorId="0" ref="A18">
      <text>
        <t xml:space="preserve">3학년 유리함
다른 과목 할거 없을 경우 신청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3">
      <text>
        <t xml:space="preserve">Korean Course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6">
      <text>
        <t xml:space="preserve">강동익 교수</t>
      </text>
    </comment>
  </commentList>
</comments>
</file>

<file path=xl/sharedStrings.xml><?xml version="1.0" encoding="utf-8"?>
<sst xmlns="http://schemas.openxmlformats.org/spreadsheetml/2006/main" count="538" uniqueCount="233">
  <si>
    <t>Course Name</t>
  </si>
  <si>
    <t>Credits</t>
  </si>
  <si>
    <t>Semesters</t>
  </si>
  <si>
    <t>Credit each semester</t>
  </si>
  <si>
    <t>1-1 CC</t>
  </si>
  <si>
    <t>1-2 CC</t>
  </si>
  <si>
    <t>Chapel</t>
  </si>
  <si>
    <t>1-2, 2-1, 2-2</t>
  </si>
  <si>
    <t>English</t>
  </si>
  <si>
    <t>Understanding Christianity</t>
  </si>
  <si>
    <t>Freshman Writing Intensive Seminar</t>
  </si>
  <si>
    <t>CC History</t>
  </si>
  <si>
    <t>UIC Seminar</t>
  </si>
  <si>
    <t>2-2, 겨울 계절학기</t>
  </si>
  <si>
    <t>송도 세미나가 낫다</t>
  </si>
  <si>
    <t>Research Design and Quantitative Methods</t>
  </si>
  <si>
    <t>Basic Science Courses</t>
  </si>
  <si>
    <t>Eastern Civilization</t>
  </si>
  <si>
    <t>RC101</t>
  </si>
  <si>
    <t>Total Credits</t>
  </si>
  <si>
    <t>Double Major</t>
  </si>
  <si>
    <t>2-1 CC</t>
  </si>
  <si>
    <t>2-2 CC</t>
  </si>
  <si>
    <t>Economics</t>
  </si>
  <si>
    <t>NSE</t>
  </si>
  <si>
    <t>Elective</t>
  </si>
  <si>
    <t>Introduction to Economics</t>
  </si>
  <si>
    <t>Introduction to ISED</t>
  </si>
  <si>
    <t>MB</t>
  </si>
  <si>
    <t>Course Title</t>
  </si>
  <si>
    <t>Earned Credits</t>
  </si>
  <si>
    <t>Required Credits</t>
  </si>
  <si>
    <t>Remaining Credits</t>
  </si>
  <si>
    <t>Principles of Microeconomics</t>
  </si>
  <si>
    <t>Fundamentals of Quantum Physics</t>
  </si>
  <si>
    <t>CC Credits</t>
  </si>
  <si>
    <t>Principles of Macroeconomics</t>
  </si>
  <si>
    <t>Physical Chemistry</t>
  </si>
  <si>
    <t>Electives</t>
  </si>
  <si>
    <t>Microeconomics</t>
  </si>
  <si>
    <t>Introduction to Nanotechnology and Laboratory</t>
  </si>
  <si>
    <t>3-1 CC</t>
  </si>
  <si>
    <t>3-2 CC</t>
  </si>
  <si>
    <t>Credits in First Major</t>
  </si>
  <si>
    <t>--MR, --ME = --credits</t>
  </si>
  <si>
    <t>--MR, -- ME = --credits</t>
  </si>
  <si>
    <t>Macroeconomics</t>
  </si>
  <si>
    <t>Solid State Chemistry</t>
  </si>
  <si>
    <t>Credits in Second Major</t>
  </si>
  <si>
    <t>-- MR, -- ME = -- credits</t>
  </si>
  <si>
    <t>21 MR, 15 ME = 36 credits</t>
  </si>
  <si>
    <t>Mathematics for Economics I</t>
  </si>
  <si>
    <t>Electromagnetic Theory</t>
  </si>
  <si>
    <t>Others</t>
  </si>
  <si>
    <t>Introduction to Statistics</t>
  </si>
  <si>
    <t>Nano-Characterization</t>
  </si>
  <si>
    <t>Overall Credits</t>
  </si>
  <si>
    <t>18 credits mandatory</t>
  </si>
  <si>
    <t>Junior Independent Study</t>
  </si>
  <si>
    <t>18 credits from electives</t>
  </si>
  <si>
    <t>NSE Senior Thesis</t>
  </si>
  <si>
    <t>MR</t>
  </si>
  <si>
    <t>36 credits total</t>
  </si>
  <si>
    <t>27 credits mandatory</t>
  </si>
  <si>
    <t>15 credits</t>
  </si>
  <si>
    <t>9 credits from electives</t>
  </si>
  <si>
    <t>ME 3개</t>
  </si>
  <si>
    <t>Integrated Science Laboratory</t>
  </si>
  <si>
    <t>Nano-Bio Analytical Methods</t>
  </si>
  <si>
    <t>Course Type</t>
  </si>
  <si>
    <t>Credit</t>
  </si>
  <si>
    <t>Cumulative Credits gained</t>
  </si>
  <si>
    <t>Total Required Credits for Graduation</t>
  </si>
  <si>
    <t>CC</t>
  </si>
  <si>
    <t>MB (NSE)</t>
  </si>
  <si>
    <t>Major (NSE)</t>
  </si>
  <si>
    <t>MR (NSE)</t>
  </si>
  <si>
    <t>ME (NSE)</t>
  </si>
  <si>
    <t>Calculus and Vector Analysis I</t>
  </si>
  <si>
    <t>UICE</t>
  </si>
  <si>
    <t>Major (Econ)</t>
  </si>
  <si>
    <t>MB (Econ)</t>
  </si>
  <si>
    <t>World History</t>
  </si>
  <si>
    <t>Econ Math</t>
  </si>
  <si>
    <t>ME (Econ)</t>
  </si>
  <si>
    <t>RC self-directed Activities</t>
  </si>
  <si>
    <t>General Chemistry and Laboratory I</t>
  </si>
  <si>
    <t>General Biology and Laboratory I</t>
  </si>
  <si>
    <t>General Physics and Laboratory I</t>
  </si>
  <si>
    <t>Total Credits for this semester</t>
  </si>
  <si>
    <t>Total Cumuative Credits</t>
  </si>
  <si>
    <t>Extra Info</t>
  </si>
  <si>
    <t>Priority</t>
  </si>
  <si>
    <t>Max Credit (excluding chapel)</t>
  </si>
  <si>
    <t>01 is English</t>
  </si>
  <si>
    <t>Max Credit (including chapel &amp; self-directed RC)</t>
  </si>
  <si>
    <t>Yonsei RC101</t>
  </si>
  <si>
    <t>화4(월9)</t>
  </si>
  <si>
    <t>1학년은 웬만하면 다 들어감</t>
  </si>
  <si>
    <t>1학기는 좀 힘들 수 있지만 2학기는 미달</t>
  </si>
  <si>
    <t>최웅식 교수 인기 많음</t>
  </si>
  <si>
    <t>Avoid Ashline</t>
  </si>
  <si>
    <t>Calculus I</t>
  </si>
  <si>
    <t>p/np</t>
  </si>
  <si>
    <t>World History Group 2</t>
  </si>
  <si>
    <t>경제수학</t>
  </si>
  <si>
    <t>Total Credits (excluding chapel &amp; self-directed RC)</t>
  </si>
  <si>
    <t>Total Credits (including chapel &amp; self-directed RC)</t>
  </si>
  <si>
    <t>Basic Science Courses Requirement</t>
  </si>
  <si>
    <t>1-2 courses</t>
  </si>
  <si>
    <t>UIC1551-01-00</t>
  </si>
  <si>
    <t>Hope, Michael</t>
  </si>
  <si>
    <t>Physics I</t>
  </si>
  <si>
    <t>Physics II</t>
  </si>
  <si>
    <t>UIC1501-05-00</t>
  </si>
  <si>
    <t>Quatermaine</t>
  </si>
  <si>
    <t>Waived Courses</t>
  </si>
  <si>
    <t>Chemistry I</t>
  </si>
  <si>
    <t>Biology I</t>
  </si>
  <si>
    <t>Chemistry II</t>
  </si>
  <si>
    <t>Biology II</t>
  </si>
  <si>
    <t>control+tab</t>
  </si>
  <si>
    <t>다중탭</t>
  </si>
  <si>
    <t xml:space="preserve">taken in 1-1 --&gt; </t>
  </si>
  <si>
    <t>Calculus II</t>
  </si>
  <si>
    <t>log out and log in again at 45 min</t>
  </si>
  <si>
    <t>이민형</t>
  </si>
  <si>
    <t>Modern Christianity</t>
  </si>
  <si>
    <t>배경린</t>
  </si>
  <si>
    <t>Calculus and Vector Analysis II</t>
  </si>
  <si>
    <t>General Chemistry and Laboratory II</t>
  </si>
  <si>
    <t>RC Self-directed Activity</t>
  </si>
  <si>
    <t>Max Credit (excluding RC)</t>
  </si>
  <si>
    <t>Max Credit (including RC)</t>
  </si>
  <si>
    <t>박성희, 김선나, 이성미 교수가 인기 많음</t>
  </si>
  <si>
    <t>My Mileage</t>
  </si>
  <si>
    <t>Previous 3 semesters of someone similar to my circumstances</t>
  </si>
  <si>
    <t>Average + 1 (or 2)</t>
  </si>
  <si>
    <t>수변</t>
  </si>
  <si>
    <t>Introduction to Political Science</t>
  </si>
  <si>
    <t>Nano Characterization</t>
  </si>
  <si>
    <t>Physical Chemistry (1)</t>
  </si>
  <si>
    <t>SW 프로그래밍</t>
  </si>
  <si>
    <t>추가신청</t>
  </si>
  <si>
    <t>통계방법론</t>
  </si>
  <si>
    <t>거시경제원론</t>
  </si>
  <si>
    <t>Topics in Japanese History</t>
  </si>
  <si>
    <t>formal methods</t>
  </si>
  <si>
    <t>3학기간 나와 비슷한 사람 cutline 평균 + 1~2</t>
  </si>
  <si>
    <t>mileage</t>
  </si>
  <si>
    <t>total</t>
  </si>
  <si>
    <t>control + tab</t>
  </si>
  <si>
    <t>history of science and technology</t>
  </si>
  <si>
    <t>principles of financial engineering</t>
  </si>
  <si>
    <t>수리통계학 vs 법경제학</t>
  </si>
  <si>
    <t>미시경제학 1</t>
  </si>
  <si>
    <t>technovation --&gt; 수변기간에만</t>
  </si>
  <si>
    <t>Mileage</t>
  </si>
  <si>
    <r>
      <rPr>
        <rFont val="Arial"/>
        <b/>
        <color theme="1"/>
      </rPr>
      <t xml:space="preserve">More Info
</t>
    </r>
    <r>
      <rPr>
        <rFont val="Arial"/>
        <b val="0"/>
        <color theme="1"/>
      </rPr>
      <t>(or minimum)</t>
    </r>
  </si>
  <si>
    <t>Remaining Credits to be taken</t>
  </si>
  <si>
    <t># courses remaining</t>
  </si>
  <si>
    <t>추가신청기간</t>
  </si>
  <si>
    <t>8/7 UIC First</t>
  </si>
  <si>
    <t>정치및공공경제</t>
  </si>
  <si>
    <t>게임이론과 응용</t>
  </si>
  <si>
    <t>미시경제원론</t>
  </si>
  <si>
    <t>수변기간</t>
  </si>
  <si>
    <t>스페인어 (2)</t>
  </si>
  <si>
    <t>금융공학의 이해(1)</t>
  </si>
  <si>
    <t>Topics in European History</t>
  </si>
  <si>
    <t>Law and Policy</t>
  </si>
  <si>
    <t>인공지능의 이해와 활용</t>
  </si>
  <si>
    <t>Topics in Social History</t>
  </si>
  <si>
    <t>스페인어 (2) 최유정 교수</t>
  </si>
  <si>
    <t>스페인어 1 or 정치및공공경제</t>
  </si>
  <si>
    <t>first come
first serve</t>
  </si>
  <si>
    <t>Remaining Courses</t>
  </si>
  <si>
    <t>한원용</t>
  </si>
  <si>
    <t>미시경제학</t>
  </si>
  <si>
    <t>2 UIC Seminars</t>
  </si>
  <si>
    <t>3 MB / MR (NSE)</t>
  </si>
  <si>
    <t>6 NSE</t>
  </si>
  <si>
    <t>3 ME (NSE)</t>
  </si>
  <si>
    <t>거시경제학</t>
  </si>
  <si>
    <t>5 Econ</t>
  </si>
  <si>
    <t>4 ME (Econ)</t>
  </si>
  <si>
    <t>1 elective</t>
  </si>
  <si>
    <t>1 Elective</t>
  </si>
  <si>
    <t>14 courses</t>
  </si>
  <si>
    <t>Remaining # Courses</t>
  </si>
  <si>
    <t>UIC First</t>
  </si>
  <si>
    <t>국제무역론 (최재림)</t>
  </si>
  <si>
    <t>법경제학</t>
  </si>
  <si>
    <t>Integrated Lab</t>
  </si>
  <si>
    <t>Neurodegenerative Disorders</t>
  </si>
  <si>
    <t>Topics in Asian Literature</t>
  </si>
  <si>
    <t>2 Econ ME</t>
  </si>
  <si>
    <t>물리전자</t>
  </si>
  <si>
    <t>황성재 교수</t>
  </si>
  <si>
    <t>딥러닝개론및응용</t>
  </si>
  <si>
    <t>Remaining</t>
  </si>
  <si>
    <t>학점이수율</t>
  </si>
  <si>
    <t>Biomaterials</t>
  </si>
  <si>
    <t>Transport Phenomena in Green Technology</t>
  </si>
  <si>
    <t>응용계량미시경제학</t>
  </si>
  <si>
    <r>
      <rPr>
        <rFont val="Arial"/>
        <color theme="1"/>
      </rPr>
      <t>피드백시스템 (</t>
    </r>
    <r>
      <rPr>
        <rFont val="Arial"/>
        <b/>
        <color theme="1"/>
      </rPr>
      <t>SU</t>
    </r>
    <r>
      <rPr>
        <rFont val="Arial"/>
        <color theme="1"/>
      </rPr>
      <t>)</t>
    </r>
  </si>
  <si>
    <r>
      <rPr>
        <rFont val="Arial"/>
        <color theme="1"/>
      </rPr>
      <t>Public art (</t>
    </r>
    <r>
      <rPr>
        <rFont val="Arial"/>
        <b/>
        <color theme="1"/>
      </rPr>
      <t>SU</t>
    </r>
    <r>
      <rPr>
        <rFont val="Arial"/>
        <color theme="1"/>
      </rPr>
      <t>)</t>
    </r>
  </si>
  <si>
    <t>Remaining Mileage</t>
  </si>
  <si>
    <t>SU 2개</t>
  </si>
  <si>
    <t>피드백시스템</t>
  </si>
  <si>
    <t>행정법</t>
  </si>
  <si>
    <t>최악의 상황</t>
  </si>
  <si>
    <t>CTM attracting investment</t>
  </si>
  <si>
    <t>Information Systems Management</t>
  </si>
  <si>
    <t>Econ</t>
  </si>
  <si>
    <t>Basic Science</t>
  </si>
  <si>
    <t>Intro to Econ</t>
  </si>
  <si>
    <t>Intro to Stats</t>
  </si>
  <si>
    <t>ME</t>
  </si>
  <si>
    <t>remaining</t>
  </si>
  <si>
    <t>General Elective</t>
  </si>
  <si>
    <t>Econ MB</t>
  </si>
  <si>
    <t>미시원론</t>
  </si>
  <si>
    <t>거시원론</t>
  </si>
  <si>
    <t>NSE MR</t>
  </si>
  <si>
    <t>Intro to Nano Lab</t>
  </si>
  <si>
    <t>Senior Thesis</t>
  </si>
  <si>
    <t>NSE ME</t>
  </si>
  <si>
    <t>Integrated Science Lab</t>
  </si>
  <si>
    <t>Econ ME</t>
  </si>
  <si>
    <t>국제무역론</t>
  </si>
  <si>
    <t>경입</t>
  </si>
  <si>
    <t>통입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</si>
</sst>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-d"/>
  </numFmts>
  <fonts count="1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rgb="FFFFFFFF"/>
      <name val="Calibri"/>
    </font>
    <font>
      <color rgb="FF000000"/>
      <name val="Arial"/>
    </font>
    <font>
      <b/>
      <color theme="1"/>
      <name val="Arial"/>
    </font>
    <font/>
    <font>
      <b/>
      <color rgb="FF000000"/>
      <name val="Arial"/>
    </font>
    <font>
      <b/>
      <sz val="18.0"/>
      <color rgb="FFFFFFFF"/>
      <name val="Calibri"/>
    </font>
    <font>
      <sz val="10.0"/>
      <color theme="1"/>
      <name val="Arial"/>
      <scheme val="minor"/>
    </font>
    <font>
      <b/>
      <sz val="10.0"/>
      <color theme="1"/>
      <name val="Arial"/>
      <scheme val="minor"/>
    </font>
    <font>
      <color theme="1"/>
      <name val="Arial"/>
    </font>
    <font>
      <color rgb="FF555555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2CC"/>
        <bgColor rgb="FFFFF2CC"/>
      </patternFill>
    </fill>
    <fill>
      <patternFill patternType="solid">
        <fgColor rgb="FFFCE5CD"/>
        <bgColor rgb="FFFCE5CD"/>
      </patternFill>
    </fill>
    <fill>
      <patternFill patternType="solid">
        <fgColor rgb="FFD9EAD3"/>
        <bgColor rgb="FFD9EAD3"/>
      </patternFill>
    </fill>
    <fill>
      <patternFill patternType="solid">
        <fgColor rgb="FFD0E0E3"/>
        <bgColor rgb="FFD0E0E3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</border>
  </borders>
  <cellStyleXfs count="1">
    <xf borderId="0" fillId="0" fontId="0" numFmtId="0" applyAlignment="1" applyFont="1"/>
  </cellStyleXfs>
  <cellXfs count="16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horizontal="center" readingOrder="0" shrinkToFit="0" wrapText="1"/>
    </xf>
    <xf borderId="1" fillId="0" fontId="2" numFmtId="0" xfId="0" applyAlignment="1" applyBorder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1" fillId="3" fontId="2" numFmtId="0" xfId="0" applyAlignment="1" applyBorder="1" applyFill="1" applyFont="1">
      <alignment horizontal="center" readingOrder="0" shrinkToFit="0" wrapText="1"/>
    </xf>
    <xf borderId="1" fillId="0" fontId="2" numFmtId="164" xfId="0" applyAlignment="1" applyBorder="1" applyFont="1" applyNumberFormat="1">
      <alignment horizontal="center" readingOrder="0"/>
    </xf>
    <xf borderId="1" fillId="3" fontId="2" numFmtId="0" xfId="0" applyAlignment="1" applyBorder="1" applyFont="1">
      <alignment horizontal="center" readingOrder="0"/>
    </xf>
    <xf borderId="2" fillId="0" fontId="2" numFmtId="164" xfId="0" applyAlignment="1" applyBorder="1" applyFont="1" applyNumberFormat="1">
      <alignment horizontal="center" readingOrder="0"/>
    </xf>
    <xf borderId="3" fillId="3" fontId="2" numFmtId="0" xfId="0" applyAlignment="1" applyBorder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0" xfId="0" applyAlignment="1" applyFont="1">
      <alignment horizontal="center" readingOrder="0" shrinkToFit="0" wrapText="1"/>
    </xf>
    <xf borderId="0" fillId="2" fontId="1" numFmtId="0" xfId="0" applyAlignment="1" applyFont="1">
      <alignment horizontal="center" readingOrder="0" shrinkToFit="0" wrapText="1"/>
    </xf>
    <xf borderId="0" fillId="2" fontId="2" numFmtId="0" xfId="0" applyAlignment="1" applyFont="1">
      <alignment horizontal="center" readingOrder="0"/>
    </xf>
    <xf borderId="0" fillId="2" fontId="1" numFmtId="0" xfId="0" applyAlignment="1" applyFont="1">
      <alignment horizontal="center" readingOrder="0"/>
    </xf>
    <xf borderId="0" fillId="2" fontId="2" numFmtId="0" xfId="0" applyAlignment="1" applyFont="1">
      <alignment horizontal="center"/>
    </xf>
    <xf borderId="0" fillId="0" fontId="3" numFmtId="0" xfId="0" applyAlignment="1" applyFont="1">
      <alignment horizontal="center" readingOrder="0"/>
    </xf>
    <xf borderId="4" fillId="3" fontId="2" numFmtId="0" xfId="0" applyAlignment="1" applyBorder="1" applyFont="1">
      <alignment horizontal="center" readingOrder="0" shrinkToFit="0" wrapText="1"/>
    </xf>
    <xf borderId="4" fillId="3" fontId="2" numFmtId="0" xfId="0" applyAlignment="1" applyBorder="1" applyFont="1">
      <alignment horizontal="center" readingOrder="0"/>
    </xf>
    <xf borderId="1" fillId="0" fontId="1" numFmtId="0" xfId="0" applyAlignment="1" applyBorder="1" applyFont="1">
      <alignment horizontal="center" readingOrder="0"/>
    </xf>
    <xf borderId="5" fillId="3" fontId="2" numFmtId="0" xfId="0" applyAlignment="1" applyBorder="1" applyFont="1">
      <alignment horizontal="center" readingOrder="0" shrinkToFit="0" wrapText="1"/>
    </xf>
    <xf borderId="5" fillId="3" fontId="4" numFmtId="0" xfId="0" applyAlignment="1" applyBorder="1" applyFont="1">
      <alignment horizontal="center" readingOrder="0" shrinkToFit="0" wrapText="1"/>
    </xf>
    <xf borderId="1" fillId="2" fontId="5" numFmtId="0" xfId="0" applyAlignment="1" applyBorder="1" applyFont="1">
      <alignment horizontal="center" vertical="bottom"/>
    </xf>
    <xf borderId="5" fillId="0" fontId="2" numFmtId="0" xfId="0" applyAlignment="1" applyBorder="1" applyFont="1">
      <alignment horizontal="center" readingOrder="0" shrinkToFit="0" wrapText="1"/>
    </xf>
    <xf borderId="5" fillId="0" fontId="2" numFmtId="0" xfId="0" applyAlignment="1" applyBorder="1" applyFont="1">
      <alignment shrinkToFit="0" wrapText="1"/>
    </xf>
    <xf borderId="6" fillId="0" fontId="2" numFmtId="0" xfId="0" applyAlignment="1" applyBorder="1" applyFont="1">
      <alignment horizontal="center" readingOrder="0" shrinkToFit="0" wrapText="1"/>
    </xf>
    <xf borderId="4" fillId="0" fontId="2" numFmtId="0" xfId="0" applyBorder="1" applyFont="1"/>
    <xf borderId="5" fillId="3" fontId="2" numFmtId="0" xfId="0" applyAlignment="1" applyBorder="1" applyFont="1">
      <alignment horizontal="center" readingOrder="0"/>
    </xf>
    <xf borderId="6" fillId="0" fontId="2" numFmtId="0" xfId="0" applyAlignment="1" applyBorder="1" applyFont="1">
      <alignment shrinkToFit="0" wrapText="1"/>
    </xf>
    <xf borderId="5" fillId="0" fontId="2" numFmtId="0" xfId="0" applyBorder="1" applyFont="1"/>
    <xf borderId="5" fillId="0" fontId="0" numFmtId="0" xfId="0" applyAlignment="1" applyBorder="1" applyFont="1">
      <alignment horizontal="center" readingOrder="0" shrinkToFit="0" wrapText="1"/>
    </xf>
    <xf borderId="6" fillId="0" fontId="0" numFmtId="0" xfId="0" applyAlignment="1" applyBorder="1" applyFont="1">
      <alignment horizontal="center" readingOrder="0" shrinkToFit="0" wrapText="1"/>
    </xf>
    <xf borderId="7" fillId="3" fontId="2" numFmtId="0" xfId="0" applyAlignment="1" applyBorder="1" applyFont="1">
      <alignment horizontal="center" readingOrder="0" shrinkToFit="0" wrapText="1"/>
    </xf>
    <xf borderId="7" fillId="0" fontId="2" numFmtId="0" xfId="0" applyAlignment="1" applyBorder="1" applyFont="1">
      <alignment horizontal="center" readingOrder="0" shrinkToFit="0" wrapText="1"/>
    </xf>
    <xf borderId="7" fillId="0" fontId="2" numFmtId="0" xfId="0" applyAlignment="1" applyBorder="1" applyFont="1">
      <alignment horizontal="center" shrinkToFit="0" wrapText="1"/>
    </xf>
    <xf borderId="8" fillId="0" fontId="2" numFmtId="0" xfId="0" applyAlignment="1" applyBorder="1" applyFont="1">
      <alignment horizontal="center" shrinkToFit="0" wrapText="1"/>
    </xf>
    <xf borderId="7" fillId="0" fontId="2" numFmtId="0" xfId="0" applyBorder="1" applyFont="1"/>
    <xf borderId="0" fillId="0" fontId="2" numFmtId="0" xfId="0" applyAlignment="1" applyFont="1">
      <alignment horizontal="center"/>
    </xf>
    <xf borderId="0" fillId="0" fontId="1" numFmtId="0" xfId="0" applyAlignment="1" applyFont="1">
      <alignment readingOrder="0" shrinkToFit="0" wrapText="1"/>
    </xf>
    <xf borderId="3" fillId="0" fontId="1" numFmtId="0" xfId="0" applyAlignment="1" applyBorder="1" applyFont="1">
      <alignment horizontal="center" readingOrder="0" shrinkToFit="0" wrapText="1"/>
    </xf>
    <xf borderId="9" fillId="0" fontId="6" numFmtId="0" xfId="0" applyBorder="1" applyFont="1"/>
    <xf borderId="10" fillId="0" fontId="6" numFmtId="0" xfId="0" applyBorder="1" applyFont="1"/>
    <xf borderId="1" fillId="3" fontId="7" numFmtId="0" xfId="0" applyAlignment="1" applyBorder="1" applyFont="1">
      <alignment horizontal="center" readingOrder="0" shrinkToFit="0" wrapText="1"/>
    </xf>
    <xf borderId="5" fillId="0" fontId="2" numFmtId="0" xfId="0" applyAlignment="1" applyBorder="1" applyFont="1">
      <alignment horizontal="center" readingOrder="0"/>
    </xf>
    <xf borderId="5" fillId="4" fontId="2" numFmtId="0" xfId="0" applyAlignment="1" applyBorder="1" applyFill="1" applyFont="1">
      <alignment horizontal="center" readingOrder="0"/>
    </xf>
    <xf borderId="11" fillId="4" fontId="2" numFmtId="0" xfId="0" applyAlignment="1" applyBorder="1" applyFont="1">
      <alignment horizontal="center" readingOrder="0"/>
    </xf>
    <xf borderId="12" fillId="0" fontId="6" numFmtId="0" xfId="0" applyBorder="1" applyFont="1"/>
    <xf borderId="4" fillId="0" fontId="0" numFmtId="0" xfId="0" applyAlignment="1" applyBorder="1" applyFont="1">
      <alignment horizontal="center" readingOrder="0"/>
    </xf>
    <xf borderId="1" fillId="3" fontId="0" numFmtId="0" xfId="0" applyAlignment="1" applyBorder="1" applyFont="1">
      <alignment horizontal="center" readingOrder="0"/>
    </xf>
    <xf borderId="11" fillId="0" fontId="2" numFmtId="0" xfId="0" applyAlignment="1" applyBorder="1" applyFont="1">
      <alignment horizontal="center" readingOrder="0" vertical="center"/>
    </xf>
    <xf borderId="13" fillId="0" fontId="2" numFmtId="0" xfId="0" applyAlignment="1" applyBorder="1" applyFont="1">
      <alignment horizontal="center" readingOrder="0"/>
    </xf>
    <xf borderId="4" fillId="3" fontId="2" numFmtId="0" xfId="0" applyAlignment="1" applyBorder="1" applyFont="1">
      <alignment horizontal="center" readingOrder="0" vertical="center"/>
    </xf>
    <xf borderId="2" fillId="0" fontId="6" numFmtId="0" xfId="0" applyBorder="1" applyFont="1"/>
    <xf borderId="6" fillId="0" fontId="2" numFmtId="0" xfId="0" applyAlignment="1" applyBorder="1" applyFont="1">
      <alignment horizontal="center" readingOrder="0"/>
    </xf>
    <xf borderId="5" fillId="3" fontId="2" numFmtId="0" xfId="0" applyAlignment="1" applyBorder="1" applyFont="1">
      <alignment horizontal="center" readingOrder="0" vertical="center"/>
    </xf>
    <xf borderId="14" fillId="0" fontId="6" numFmtId="0" xfId="0" applyBorder="1" applyFont="1"/>
    <xf borderId="8" fillId="0" fontId="2" numFmtId="0" xfId="0" applyAlignment="1" applyBorder="1" applyFont="1">
      <alignment horizontal="center" readingOrder="0"/>
    </xf>
    <xf borderId="15" fillId="0" fontId="0" numFmtId="0" xfId="0" applyAlignment="1" applyBorder="1" applyFont="1">
      <alignment horizontal="center" readingOrder="0"/>
    </xf>
    <xf borderId="7" fillId="3" fontId="2" numFmtId="0" xfId="0" applyAlignment="1" applyBorder="1" applyFont="1">
      <alignment horizontal="center" readingOrder="0" vertical="center"/>
    </xf>
    <xf borderId="5" fillId="5" fontId="2" numFmtId="0" xfId="0" applyAlignment="1" applyBorder="1" applyFill="1" applyFont="1">
      <alignment horizontal="center" readingOrder="0"/>
    </xf>
    <xf borderId="2" fillId="0" fontId="2" numFmtId="0" xfId="0" applyAlignment="1" applyBorder="1" applyFont="1">
      <alignment horizontal="center" readingOrder="0"/>
    </xf>
    <xf borderId="11" fillId="0" fontId="2" numFmtId="0" xfId="0" applyAlignment="1" applyBorder="1" applyFont="1">
      <alignment readingOrder="0" vertical="center"/>
    </xf>
    <xf borderId="6" fillId="0" fontId="6" numFmtId="0" xfId="0" applyBorder="1" applyFont="1"/>
    <xf borderId="15" fillId="0" fontId="6" numFmtId="0" xfId="0" applyBorder="1" applyFont="1"/>
    <xf borderId="5" fillId="0" fontId="6" numFmtId="0" xfId="0" applyBorder="1" applyFont="1"/>
    <xf borderId="16" fillId="0" fontId="0" numFmtId="0" xfId="0" applyAlignment="1" applyBorder="1" applyFont="1">
      <alignment horizontal="center" readingOrder="0"/>
    </xf>
    <xf borderId="4" fillId="3" fontId="2" numFmtId="0" xfId="0" applyAlignment="1" applyBorder="1" applyFont="1">
      <alignment horizontal="center" vertical="center"/>
    </xf>
    <xf borderId="0" fillId="5" fontId="2" numFmtId="0" xfId="0" applyAlignment="1" applyFont="1">
      <alignment horizontal="center" readingOrder="0"/>
    </xf>
    <xf borderId="5" fillId="3" fontId="2" numFmtId="0" xfId="0" applyAlignment="1" applyBorder="1" applyFont="1">
      <alignment horizontal="center" vertical="center"/>
    </xf>
    <xf borderId="2" fillId="3" fontId="2" numFmtId="0" xfId="0" applyAlignment="1" applyBorder="1" applyFont="1">
      <alignment horizontal="center" readingOrder="0" shrinkToFit="0" wrapText="1"/>
    </xf>
    <xf borderId="5" fillId="3" fontId="2" numFmtId="0" xfId="0" applyBorder="1" applyFont="1"/>
    <xf borderId="7" fillId="3" fontId="2" numFmtId="0" xfId="0" applyAlignment="1" applyBorder="1" applyFont="1">
      <alignment horizontal="center" readingOrder="0"/>
    </xf>
    <xf borderId="14" fillId="0" fontId="2" numFmtId="0" xfId="0" applyAlignment="1" applyBorder="1" applyFont="1">
      <alignment horizontal="center" readingOrder="0"/>
    </xf>
    <xf borderId="8" fillId="0" fontId="6" numFmtId="0" xfId="0" applyBorder="1" applyFont="1"/>
    <xf borderId="3" fillId="0" fontId="2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/>
    </xf>
    <xf borderId="4" fillId="0" fontId="1" numFmtId="0" xfId="0" applyAlignment="1" applyBorder="1" applyFont="1">
      <alignment horizontal="center" readingOrder="0"/>
    </xf>
    <xf borderId="1" fillId="0" fontId="1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readingOrder="0"/>
    </xf>
    <xf borderId="11" fillId="6" fontId="2" numFmtId="0" xfId="0" applyAlignment="1" applyBorder="1" applyFill="1" applyFont="1">
      <alignment readingOrder="0" shrinkToFit="0" wrapText="1"/>
    </xf>
    <xf borderId="13" fillId="0" fontId="2" numFmtId="0" xfId="0" applyAlignment="1" applyBorder="1" applyFont="1">
      <alignment readingOrder="0"/>
    </xf>
    <xf borderId="2" fillId="6" fontId="2" numFmtId="0" xfId="0" applyAlignment="1" applyBorder="1" applyFont="1">
      <alignment readingOrder="0" shrinkToFit="0" wrapText="1"/>
    </xf>
    <xf borderId="6" fillId="0" fontId="2" numFmtId="0" xfId="0" applyAlignment="1" applyBorder="1" applyFont="1">
      <alignment readingOrder="0"/>
    </xf>
    <xf borderId="0" fillId="6" fontId="2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14" fillId="6" fontId="2" numFmtId="0" xfId="0" applyAlignment="1" applyBorder="1" applyFont="1">
      <alignment readingOrder="0" shrinkToFit="0" wrapText="1"/>
    </xf>
    <xf borderId="0" fillId="6" fontId="2" numFmtId="0" xfId="0" applyAlignment="1" applyFont="1">
      <alignment readingOrder="0"/>
    </xf>
    <xf borderId="8" fillId="0" fontId="2" numFmtId="0" xfId="0" applyAlignment="1" applyBorder="1" applyFont="1">
      <alignment readingOrder="0"/>
    </xf>
    <xf borderId="1" fillId="3" fontId="2" numFmtId="0" xfId="0" applyAlignment="1" applyBorder="1" applyFont="1">
      <alignment readingOrder="0" shrinkToFit="0" wrapText="1"/>
    </xf>
    <xf borderId="7" fillId="3" fontId="2" numFmtId="0" xfId="0" applyBorder="1" applyFont="1"/>
    <xf borderId="1" fillId="0" fontId="2" numFmtId="0" xfId="0" applyAlignment="1" applyBorder="1" applyFont="1">
      <alignment readingOrder="0" shrinkToFit="0" wrapText="1"/>
    </xf>
    <xf borderId="1" fillId="0" fontId="2" numFmtId="0" xfId="0" applyBorder="1" applyFont="1"/>
    <xf borderId="1" fillId="3" fontId="2" numFmtId="0" xfId="0" applyAlignment="1" applyBorder="1" applyFont="1">
      <alignment readingOrder="0"/>
    </xf>
    <xf borderId="0" fillId="3" fontId="2" numFmtId="0" xfId="0" applyAlignment="1" applyFont="1">
      <alignment readingOrder="0"/>
    </xf>
    <xf borderId="11" fillId="0" fontId="2" numFmtId="0" xfId="0" applyAlignment="1" applyBorder="1" applyFont="1">
      <alignment horizontal="center" readingOrder="0"/>
    </xf>
    <xf borderId="2" fillId="0" fontId="2" numFmtId="0" xfId="0" applyAlignment="1" applyBorder="1" applyFont="1">
      <alignment horizontal="center" readingOrder="0" vertical="center"/>
    </xf>
    <xf borderId="2" fillId="0" fontId="2" numFmtId="0" xfId="0" applyAlignment="1" applyBorder="1" applyFont="1">
      <alignment horizontal="center" readingOrder="0" shrinkToFit="0" wrapText="1"/>
    </xf>
    <xf borderId="16" fillId="3" fontId="0" numFmtId="0" xfId="0" applyAlignment="1" applyBorder="1" applyFont="1">
      <alignment horizontal="center" readingOrder="0"/>
    </xf>
    <xf borderId="7" fillId="0" fontId="2" numFmtId="0" xfId="0" applyAlignment="1" applyBorder="1" applyFont="1">
      <alignment horizontal="center" readingOrder="0"/>
    </xf>
    <xf borderId="12" fillId="0" fontId="2" numFmtId="0" xfId="0" applyAlignment="1" applyBorder="1" applyFont="1">
      <alignment horizontal="center" readingOrder="0"/>
    </xf>
    <xf borderId="1" fillId="0" fontId="1" numFmtId="0" xfId="0" applyAlignment="1" applyBorder="1" applyFont="1">
      <alignment readingOrder="0"/>
    </xf>
    <xf borderId="11" fillId="3" fontId="2" numFmtId="0" xfId="0" applyAlignment="1" applyBorder="1" applyFont="1">
      <alignment readingOrder="0" shrinkToFit="0" wrapText="1"/>
    </xf>
    <xf borderId="13" fillId="3" fontId="2" numFmtId="0" xfId="0" applyAlignment="1" applyBorder="1" applyFont="1">
      <alignment readingOrder="0"/>
    </xf>
    <xf borderId="2" fillId="3" fontId="2" numFmtId="0" xfId="0" applyAlignment="1" applyBorder="1" applyFont="1">
      <alignment readingOrder="0" shrinkToFit="0" wrapText="1"/>
    </xf>
    <xf borderId="6" fillId="3" fontId="2" numFmtId="0" xfId="0" applyAlignment="1" applyBorder="1" applyFont="1">
      <alignment readingOrder="0"/>
    </xf>
    <xf borderId="14" fillId="0" fontId="2" numFmtId="0" xfId="0" applyAlignment="1" applyBorder="1" applyFont="1">
      <alignment readingOrder="0" shrinkToFit="0" wrapText="1"/>
    </xf>
    <xf borderId="1" fillId="3" fontId="2" numFmtId="0" xfId="0" applyBorder="1" applyFont="1"/>
    <xf borderId="0" fillId="0" fontId="8" numFmtId="0" xfId="0" applyAlignment="1" applyFont="1">
      <alignment horizontal="center" readingOrder="0"/>
    </xf>
    <xf borderId="0" fillId="0" fontId="9" numFmtId="0" xfId="0" applyAlignment="1" applyFont="1">
      <alignment horizontal="center" readingOrder="0"/>
    </xf>
    <xf borderId="0" fillId="0" fontId="9" numFmtId="0" xfId="0" applyAlignment="1" applyFont="1">
      <alignment horizontal="center" readingOrder="0" shrinkToFit="0" wrapText="1"/>
    </xf>
    <xf borderId="0" fillId="0" fontId="10" numFmtId="0" xfId="0" applyAlignment="1" applyFont="1">
      <alignment horizontal="center" readingOrder="0"/>
    </xf>
    <xf borderId="5" fillId="0" fontId="1" numFmtId="0" xfId="0" applyAlignment="1" applyBorder="1" applyFont="1">
      <alignment horizontal="center" readingOrder="0"/>
    </xf>
    <xf borderId="11" fillId="3" fontId="2" numFmtId="0" xfId="0" applyAlignment="1" applyBorder="1" applyFont="1">
      <alignment horizontal="center" readingOrder="0"/>
    </xf>
    <xf borderId="0" fillId="0" fontId="10" numFmtId="1" xfId="0" applyAlignment="1" applyFont="1" applyNumberFormat="1">
      <alignment horizontal="center" readingOrder="0"/>
    </xf>
    <xf borderId="5" fillId="0" fontId="1" numFmtId="0" xfId="0" applyAlignment="1" applyBorder="1" applyFont="1">
      <alignment horizontal="center" readingOrder="0" shrinkToFit="0" wrapText="1"/>
    </xf>
    <xf borderId="2" fillId="3" fontId="2" numFmtId="0" xfId="0" applyAlignment="1" applyBorder="1" applyFont="1">
      <alignment horizontal="center" readingOrder="0" vertical="center"/>
    </xf>
    <xf borderId="0" fillId="3" fontId="2" numFmtId="0" xfId="0" applyAlignment="1" applyFont="1">
      <alignment horizontal="center" readingOrder="0"/>
    </xf>
    <xf borderId="5" fillId="0" fontId="5" numFmtId="0" xfId="0" applyAlignment="1" applyBorder="1" applyFont="1">
      <alignment horizontal="center" shrinkToFit="0" vertical="bottom" wrapText="1"/>
    </xf>
    <xf borderId="6" fillId="0" fontId="11" numFmtId="0" xfId="0" applyAlignment="1" applyBorder="1" applyFont="1">
      <alignment horizontal="center" readingOrder="0" vertical="bottom"/>
    </xf>
    <xf borderId="6" fillId="0" fontId="11" numFmtId="0" xfId="0" applyAlignment="1" applyBorder="1" applyFont="1">
      <alignment horizontal="center" vertical="bottom"/>
    </xf>
    <xf borderId="0" fillId="0" fontId="9" numFmtId="1" xfId="0" applyAlignment="1" applyFont="1" applyNumberFormat="1">
      <alignment horizontal="center" readingOrder="0"/>
    </xf>
    <xf borderId="2" fillId="0" fontId="1" numFmtId="0" xfId="0" applyAlignment="1" applyBorder="1" applyFont="1">
      <alignment horizontal="center" readingOrder="0" shrinkToFit="0" wrapText="1"/>
    </xf>
    <xf borderId="2" fillId="3" fontId="2" numFmtId="0" xfId="0" applyAlignment="1" applyBorder="1" applyFont="1">
      <alignment horizontal="center" readingOrder="0"/>
    </xf>
    <xf borderId="0" fillId="0" fontId="1" numFmtId="1" xfId="0" applyAlignment="1" applyFont="1" applyNumberFormat="1">
      <alignment horizontal="center"/>
    </xf>
    <xf borderId="0" fillId="0" fontId="1" numFmtId="0" xfId="0" applyAlignment="1" applyFont="1">
      <alignment horizontal="center" readingOrder="0" shrinkToFit="0" wrapText="1"/>
    </xf>
    <xf borderId="4" fillId="3" fontId="0" numFmtId="0" xfId="0" applyAlignment="1" applyBorder="1" applyFont="1">
      <alignment horizontal="center" readingOrder="0"/>
    </xf>
    <xf borderId="5" fillId="0" fontId="11" numFmtId="0" xfId="0" applyAlignment="1" applyBorder="1" applyFont="1">
      <alignment horizontal="center" readingOrder="0" shrinkToFit="0" vertical="bottom" wrapText="1"/>
    </xf>
    <xf borderId="0" fillId="0" fontId="2" numFmtId="1" xfId="0" applyAlignment="1" applyFont="1" applyNumberFormat="1">
      <alignment horizontal="center"/>
    </xf>
    <xf borderId="0" fillId="0" fontId="11" numFmtId="0" xfId="0" applyAlignment="1" applyFont="1">
      <alignment horizontal="center" vertical="bottom"/>
    </xf>
    <xf borderId="6" fillId="0" fontId="11" numFmtId="0" xfId="0" applyAlignment="1" applyBorder="1" applyFont="1">
      <alignment vertical="bottom"/>
    </xf>
    <xf borderId="0" fillId="3" fontId="2" numFmtId="0" xfId="0" applyAlignment="1" applyFont="1">
      <alignment horizontal="center"/>
    </xf>
    <xf borderId="6" fillId="0" fontId="11" numFmtId="0" xfId="0" applyAlignment="1" applyBorder="1" applyFont="1">
      <alignment horizontal="center" shrinkToFit="0" vertical="bottom" wrapText="1"/>
    </xf>
    <xf borderId="6" fillId="0" fontId="11" numFmtId="0" xfId="0" applyAlignment="1" applyBorder="1" applyFont="1">
      <alignment horizontal="center" vertical="bottom"/>
    </xf>
    <xf borderId="5" fillId="3" fontId="11" numFmtId="0" xfId="0" applyAlignment="1" applyBorder="1" applyFont="1">
      <alignment horizontal="center" shrinkToFit="0" vertical="bottom" wrapText="1"/>
    </xf>
    <xf borderId="6" fillId="3" fontId="11" numFmtId="0" xfId="0" applyAlignment="1" applyBorder="1" applyFont="1">
      <alignment horizontal="center" vertical="bottom"/>
    </xf>
    <xf borderId="1" fillId="0" fontId="1" numFmtId="0" xfId="0" applyAlignment="1" applyBorder="1" applyFont="1">
      <alignment horizontal="center" readingOrder="0" shrinkToFit="0" wrapText="1"/>
    </xf>
    <xf borderId="4" fillId="0" fontId="2" numFmtId="0" xfId="0" applyAlignment="1" applyBorder="1" applyFont="1">
      <alignment horizontal="center" readingOrder="0"/>
    </xf>
    <xf borderId="7" fillId="0" fontId="6" numFmtId="0" xfId="0" applyBorder="1" applyFont="1"/>
    <xf borderId="5" fillId="0" fontId="12" numFmtId="0" xfId="0" applyAlignment="1" applyBorder="1" applyFont="1">
      <alignment horizontal="left" readingOrder="0"/>
    </xf>
    <xf borderId="5" fillId="0" fontId="11" numFmtId="0" xfId="0" applyAlignment="1" applyBorder="1" applyFont="1">
      <alignment horizontal="center" shrinkToFit="0" vertical="bottom" wrapText="1"/>
    </xf>
    <xf borderId="15" fillId="3" fontId="0" numFmtId="0" xfId="0" applyAlignment="1" applyBorder="1" applyFont="1">
      <alignment horizontal="center" readingOrder="0"/>
    </xf>
    <xf borderId="5" fillId="0" fontId="0" numFmtId="0" xfId="0" applyAlignment="1" applyBorder="1" applyFont="1">
      <alignment horizontal="center" readingOrder="0"/>
    </xf>
    <xf borderId="4" fillId="0" fontId="2" numFmtId="0" xfId="0" applyAlignment="1" applyBorder="1" applyFont="1">
      <alignment horizontal="center"/>
    </xf>
    <xf borderId="5" fillId="0" fontId="2" numFmtId="0" xfId="0" applyAlignment="1" applyBorder="1" applyFont="1">
      <alignment horizontal="center" readingOrder="0" shrinkToFit="0" wrapText="1"/>
    </xf>
    <xf borderId="0" fillId="0" fontId="2" numFmtId="1" xfId="0" applyAlignment="1" applyFont="1" applyNumberFormat="1">
      <alignment horizontal="center" readingOrder="0"/>
    </xf>
    <xf borderId="0" fillId="0" fontId="1" numFmtId="0" xfId="0" applyAlignment="1" applyFont="1">
      <alignment horizontal="center"/>
    </xf>
    <xf borderId="0" fillId="0" fontId="2" numFmtId="0" xfId="0" applyFont="1"/>
    <xf borderId="4" fillId="0" fontId="11" numFmtId="0" xfId="0" applyAlignment="1" applyBorder="1" applyFont="1">
      <alignment horizontal="center" vertical="bottom"/>
    </xf>
    <xf borderId="13" fillId="0" fontId="11" numFmtId="0" xfId="0" applyAlignment="1" applyBorder="1" applyFont="1">
      <alignment horizontal="center" readingOrder="0" vertical="bottom"/>
    </xf>
    <xf borderId="13" fillId="0" fontId="11" numFmtId="0" xfId="0" applyAlignment="1" applyBorder="1" applyFont="1">
      <alignment horizontal="center" vertical="bottom"/>
    </xf>
    <xf borderId="5" fillId="0" fontId="11" numFmtId="0" xfId="0" applyAlignment="1" applyBorder="1" applyFont="1">
      <alignment horizontal="center" readingOrder="0" vertical="bottom"/>
    </xf>
    <xf borderId="1" fillId="3" fontId="2" numFmtId="0" xfId="0" applyAlignment="1" applyBorder="1" applyFont="1">
      <alignment horizontal="center"/>
    </xf>
    <xf borderId="3" fillId="0" fontId="2" numFmtId="0" xfId="0" applyAlignment="1" applyBorder="1" applyFont="1">
      <alignment readingOrder="0"/>
    </xf>
    <xf borderId="10" fillId="0" fontId="2" numFmtId="0" xfId="0" applyAlignment="1" applyBorder="1" applyFont="1">
      <alignment readingOrder="0"/>
    </xf>
    <xf borderId="10" fillId="0" fontId="2" numFmtId="0" xfId="0" applyBorder="1" applyFont="1"/>
    <xf borderId="11" fillId="0" fontId="2" numFmtId="0" xfId="0" applyAlignment="1" applyBorder="1" applyFont="1">
      <alignment readingOrder="0"/>
    </xf>
    <xf borderId="2" fillId="0" fontId="2" numFmtId="0" xfId="0" applyAlignment="1" applyBorder="1" applyFont="1">
      <alignment readingOrder="0"/>
    </xf>
    <xf borderId="2" fillId="0" fontId="2" numFmtId="0" xfId="0" applyBorder="1" applyFont="1"/>
    <xf borderId="6" fillId="0" fontId="2" numFmtId="0" xfId="0" applyBorder="1" applyFont="1"/>
    <xf borderId="14" fillId="0" fontId="2" numFmtId="0" xfId="0" applyAlignment="1" applyBorder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1" xfId="0" applyFont="1" applyNumberFormat="1"/>
    <xf borderId="0" fillId="0" fontId="1" numFmtId="0" xfId="0" applyFont="1"/>
    <xf borderId="0" fillId="0" fontId="1" numFmtId="1" xfId="0" applyFont="1" applyNumberFormat="1"/>
  </cellXfs>
  <cellStyles count="1">
    <cellStyle xfId="0" name="Normal" builtinId="0"/>
  </cellStyles>
  <dxfs count="2">
    <dxf>
      <font/>
      <fill>
        <patternFill patternType="solid">
          <fgColor rgb="FFFFF2CC"/>
          <bgColor rgb="FFFFF2CC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3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4.v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5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8.xml"/><Relationship Id="rId3" Type="http://schemas.openxmlformats.org/officeDocument/2006/relationships/vmlDrawing" Target="../drawings/vmlDrawing6.v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6.25"/>
    <col customWidth="1" min="4" max="4" width="16.88"/>
    <col customWidth="1" min="6" max="6" width="17.88"/>
    <col customWidth="1" min="7" max="7" width="19.5"/>
    <col customWidth="1" min="8" max="8" width="16.88"/>
    <col customWidth="1" min="12" max="12" width="15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G1" s="2" t="s">
        <v>4</v>
      </c>
      <c r="J1" s="2" t="s">
        <v>5</v>
      </c>
    </row>
    <row r="2">
      <c r="A2" s="3" t="s">
        <v>6</v>
      </c>
      <c r="B2" s="4">
        <v>1.5</v>
      </c>
      <c r="C2" s="4" t="s">
        <v>7</v>
      </c>
      <c r="D2" s="5">
        <v>0.5</v>
      </c>
      <c r="E2" s="6" t="s">
        <v>8</v>
      </c>
      <c r="G2" s="1" t="s">
        <v>0</v>
      </c>
      <c r="H2" s="1" t="s">
        <v>1</v>
      </c>
      <c r="I2" s="7"/>
      <c r="J2" s="1" t="s">
        <v>0</v>
      </c>
      <c r="K2" s="1" t="s">
        <v>1</v>
      </c>
      <c r="L2" s="7"/>
    </row>
    <row r="3">
      <c r="A3" s="8" t="s">
        <v>9</v>
      </c>
      <c r="B3" s="4">
        <v>3.0</v>
      </c>
      <c r="C3" s="9">
        <v>44563.0</v>
      </c>
      <c r="D3" s="5">
        <v>3.0</v>
      </c>
      <c r="E3" s="6" t="s">
        <v>8</v>
      </c>
      <c r="G3" s="10" t="s">
        <v>6</v>
      </c>
      <c r="H3" s="10">
        <v>0.5</v>
      </c>
      <c r="I3" s="11"/>
      <c r="J3" s="8" t="s">
        <v>6</v>
      </c>
      <c r="K3" s="10">
        <v>0.5</v>
      </c>
      <c r="L3" s="5"/>
    </row>
    <row r="4">
      <c r="A4" s="8" t="s">
        <v>10</v>
      </c>
      <c r="B4" s="4">
        <v>3.0</v>
      </c>
      <c r="C4" s="9">
        <v>44563.0</v>
      </c>
      <c r="D4" s="5">
        <v>3.0</v>
      </c>
      <c r="G4" s="8" t="s">
        <v>11</v>
      </c>
      <c r="H4" s="12">
        <v>3.0</v>
      </c>
      <c r="I4" s="11"/>
      <c r="J4" s="8" t="s">
        <v>9</v>
      </c>
      <c r="K4" s="10">
        <v>3.0</v>
      </c>
      <c r="L4" s="13"/>
    </row>
    <row r="5">
      <c r="A5" s="3" t="s">
        <v>12</v>
      </c>
      <c r="B5" s="4">
        <v>6.0</v>
      </c>
      <c r="C5" s="4" t="s">
        <v>13</v>
      </c>
      <c r="D5" s="5">
        <v>3.0</v>
      </c>
      <c r="E5" s="6" t="s">
        <v>14</v>
      </c>
      <c r="G5" s="8" t="s">
        <v>15</v>
      </c>
      <c r="H5" s="10">
        <v>3.0</v>
      </c>
      <c r="J5" s="8" t="s">
        <v>10</v>
      </c>
      <c r="K5" s="10">
        <v>3.0</v>
      </c>
      <c r="L5" s="13"/>
    </row>
    <row r="6">
      <c r="A6" s="8" t="s">
        <v>16</v>
      </c>
      <c r="B6" s="4">
        <v>6.0</v>
      </c>
      <c r="C6" s="9">
        <v>44563.0</v>
      </c>
      <c r="D6" s="5">
        <v>3.0</v>
      </c>
      <c r="G6" s="8" t="s">
        <v>17</v>
      </c>
      <c r="H6" s="10">
        <v>3.0</v>
      </c>
      <c r="J6" s="8" t="s">
        <v>16</v>
      </c>
      <c r="K6" s="10">
        <v>6.0</v>
      </c>
      <c r="L6" s="14"/>
    </row>
    <row r="7">
      <c r="G7" s="8" t="s">
        <v>18</v>
      </c>
      <c r="H7" s="10">
        <v>1.0</v>
      </c>
      <c r="J7" s="15" t="s">
        <v>19</v>
      </c>
      <c r="K7" s="16">
        <f>SUM(K3:K6)</f>
        <v>12.5</v>
      </c>
      <c r="L7" s="13"/>
    </row>
    <row r="8">
      <c r="A8" s="14"/>
      <c r="B8" s="5"/>
      <c r="C8" s="13"/>
      <c r="D8" s="5"/>
      <c r="G8" s="8" t="s">
        <v>16</v>
      </c>
      <c r="H8" s="10">
        <v>12.0</v>
      </c>
    </row>
    <row r="9">
      <c r="A9" s="14"/>
      <c r="B9" s="5"/>
      <c r="C9" s="13"/>
      <c r="D9" s="5"/>
      <c r="G9" s="17" t="s">
        <v>19</v>
      </c>
      <c r="H9" s="18">
        <f>SUM(H3:H8)</f>
        <v>22.5</v>
      </c>
      <c r="J9" s="2"/>
    </row>
    <row r="11">
      <c r="F11" s="6" t="s">
        <v>20</v>
      </c>
    </row>
    <row r="12">
      <c r="A12" s="17" t="s">
        <v>19</v>
      </c>
      <c r="B12" s="18">
        <f>SUM(B2:B6)</f>
        <v>19.5</v>
      </c>
      <c r="J12" s="2" t="s">
        <v>21</v>
      </c>
      <c r="L12" s="7" t="s">
        <v>22</v>
      </c>
    </row>
    <row r="13">
      <c r="F13" s="4" t="s">
        <v>23</v>
      </c>
      <c r="G13" s="4" t="s">
        <v>24</v>
      </c>
      <c r="J13" s="1" t="s">
        <v>0</v>
      </c>
      <c r="K13" s="1" t="s">
        <v>1</v>
      </c>
      <c r="L13" s="1" t="s">
        <v>0</v>
      </c>
      <c r="M13" s="1" t="s">
        <v>1</v>
      </c>
    </row>
    <row r="14">
      <c r="A14" s="19"/>
      <c r="B14" s="19"/>
      <c r="C14" s="19"/>
      <c r="E14" s="6" t="s">
        <v>25</v>
      </c>
      <c r="F14" s="20" t="s">
        <v>26</v>
      </c>
      <c r="G14" s="21" t="s">
        <v>27</v>
      </c>
      <c r="H14" s="6" t="s">
        <v>28</v>
      </c>
      <c r="J14" s="4" t="s">
        <v>6</v>
      </c>
      <c r="K14" s="4">
        <v>0.5</v>
      </c>
      <c r="L14" s="4" t="s">
        <v>6</v>
      </c>
      <c r="M14" s="4">
        <v>0.5</v>
      </c>
    </row>
    <row r="15">
      <c r="A15" s="22" t="s">
        <v>29</v>
      </c>
      <c r="B15" s="22" t="s">
        <v>30</v>
      </c>
      <c r="C15" s="22" t="s">
        <v>31</v>
      </c>
      <c r="D15" s="22" t="s">
        <v>32</v>
      </c>
      <c r="E15" s="6" t="s">
        <v>28</v>
      </c>
      <c r="F15" s="23" t="s">
        <v>33</v>
      </c>
      <c r="G15" s="24" t="s">
        <v>34</v>
      </c>
      <c r="H15" s="13">
        <v>44959.0</v>
      </c>
      <c r="J15" s="1" t="s">
        <v>19</v>
      </c>
      <c r="K15" s="1">
        <v>0.5</v>
      </c>
      <c r="L15" s="25" t="s">
        <v>19</v>
      </c>
      <c r="M15" s="25">
        <v>0.5</v>
      </c>
    </row>
    <row r="16">
      <c r="A16" s="26" t="s">
        <v>35</v>
      </c>
      <c r="B16" s="27"/>
      <c r="C16" s="28">
        <v>42.0</v>
      </c>
      <c r="D16" s="29"/>
      <c r="E16" s="6" t="s">
        <v>28</v>
      </c>
      <c r="F16" s="23" t="s">
        <v>36</v>
      </c>
      <c r="G16" s="30" t="s">
        <v>37</v>
      </c>
    </row>
    <row r="17">
      <c r="A17" s="26" t="s">
        <v>38</v>
      </c>
      <c r="B17" s="27"/>
      <c r="C17" s="31"/>
      <c r="D17" s="32"/>
      <c r="E17" s="6" t="s">
        <v>28</v>
      </c>
      <c r="F17" s="23" t="s">
        <v>39</v>
      </c>
      <c r="G17" s="23" t="s">
        <v>40</v>
      </c>
      <c r="H17" s="13">
        <v>44986.0</v>
      </c>
      <c r="J17" s="2" t="s">
        <v>41</v>
      </c>
      <c r="L17" s="2" t="s">
        <v>42</v>
      </c>
    </row>
    <row r="18">
      <c r="A18" s="26" t="s">
        <v>43</v>
      </c>
      <c r="B18" s="33" t="s">
        <v>44</v>
      </c>
      <c r="C18" s="34" t="s">
        <v>45</v>
      </c>
      <c r="D18" s="32"/>
      <c r="E18" s="6" t="s">
        <v>28</v>
      </c>
      <c r="F18" s="23" t="s">
        <v>46</v>
      </c>
      <c r="G18" s="23" t="s">
        <v>47</v>
      </c>
      <c r="H18" s="13">
        <v>44959.0</v>
      </c>
      <c r="J18" s="1" t="s">
        <v>0</v>
      </c>
      <c r="K18" s="1" t="s">
        <v>1</v>
      </c>
      <c r="L18" s="1" t="s">
        <v>0</v>
      </c>
      <c r="M18" s="1" t="s">
        <v>1</v>
      </c>
    </row>
    <row r="19">
      <c r="A19" s="26" t="s">
        <v>48</v>
      </c>
      <c r="B19" s="33" t="s">
        <v>49</v>
      </c>
      <c r="C19" s="34" t="s">
        <v>50</v>
      </c>
      <c r="D19" s="32"/>
      <c r="E19" s="6" t="s">
        <v>28</v>
      </c>
      <c r="F19" s="23" t="s">
        <v>51</v>
      </c>
      <c r="G19" s="23" t="s">
        <v>52</v>
      </c>
      <c r="J19" s="4" t="s">
        <v>12</v>
      </c>
      <c r="K19" s="4">
        <v>3.0</v>
      </c>
      <c r="L19" s="4" t="s">
        <v>6</v>
      </c>
      <c r="M19" s="4">
        <v>3.0</v>
      </c>
    </row>
    <row r="20">
      <c r="A20" s="26" t="s">
        <v>53</v>
      </c>
      <c r="B20" s="27"/>
      <c r="C20" s="31"/>
      <c r="D20" s="32"/>
      <c r="E20" s="6" t="s">
        <v>25</v>
      </c>
      <c r="F20" s="35" t="s">
        <v>54</v>
      </c>
      <c r="G20" s="23" t="s">
        <v>55</v>
      </c>
      <c r="J20" s="1" t="s">
        <v>19</v>
      </c>
      <c r="K20" s="1">
        <v>3.0</v>
      </c>
      <c r="L20" s="1" t="s">
        <v>19</v>
      </c>
      <c r="M20" s="1">
        <v>3.0</v>
      </c>
    </row>
    <row r="21">
      <c r="A21" s="36" t="s">
        <v>56</v>
      </c>
      <c r="B21" s="37">
        <f t="shared" ref="B21:C21" si="1">SUM(B16:B20)</f>
        <v>0</v>
      </c>
      <c r="C21" s="38">
        <f t="shared" si="1"/>
        <v>42</v>
      </c>
      <c r="D21" s="39"/>
      <c r="F21" s="6" t="s">
        <v>57</v>
      </c>
      <c r="G21" s="23" t="s">
        <v>58</v>
      </c>
      <c r="H21" s="13">
        <v>45353.0</v>
      </c>
    </row>
    <row r="22">
      <c r="F22" s="6" t="s">
        <v>59</v>
      </c>
      <c r="G22" s="35" t="s">
        <v>60</v>
      </c>
      <c r="H22" s="5" t="s">
        <v>61</v>
      </c>
      <c r="I22" s="40">
        <f>H9+K7+K15+M15+K20+M20</f>
        <v>42</v>
      </c>
    </row>
    <row r="23">
      <c r="F23" s="7" t="s">
        <v>62</v>
      </c>
      <c r="G23" s="6" t="s">
        <v>63</v>
      </c>
    </row>
    <row r="24">
      <c r="E24" s="6" t="s">
        <v>28</v>
      </c>
      <c r="F24" s="5" t="s">
        <v>64</v>
      </c>
      <c r="G24" s="6" t="s">
        <v>65</v>
      </c>
      <c r="H24" s="5" t="s">
        <v>66</v>
      </c>
    </row>
    <row r="25">
      <c r="F25" s="5"/>
      <c r="G25" s="7" t="s">
        <v>62</v>
      </c>
    </row>
    <row r="26">
      <c r="F26" s="5"/>
    </row>
    <row r="27">
      <c r="G27" s="2" t="s">
        <v>38</v>
      </c>
    </row>
    <row r="28">
      <c r="G28" s="6" t="s">
        <v>67</v>
      </c>
    </row>
    <row r="29">
      <c r="G29" s="6" t="s">
        <v>68</v>
      </c>
    </row>
  </sheetData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6.25"/>
    <col customWidth="1" min="3" max="3" width="13.5"/>
    <col customWidth="1" min="4" max="4" width="11.63"/>
    <col customWidth="1" min="5" max="5" width="10.5"/>
    <col customWidth="1" min="6" max="6" width="12.88"/>
    <col customWidth="1" min="8" max="8" width="26.88"/>
    <col customWidth="1" min="11" max="11" width="13.75"/>
  </cols>
  <sheetData>
    <row r="1">
      <c r="A1" s="7"/>
      <c r="B1" s="7"/>
      <c r="C1" s="7"/>
      <c r="D1" s="7"/>
      <c r="F1" s="41"/>
      <c r="G1" s="6"/>
    </row>
    <row r="2">
      <c r="A2" s="7"/>
      <c r="B2" s="22" t="s">
        <v>29</v>
      </c>
      <c r="C2" s="22" t="s">
        <v>69</v>
      </c>
      <c r="D2" s="22" t="s">
        <v>70</v>
      </c>
      <c r="E2" s="42" t="s">
        <v>71</v>
      </c>
      <c r="F2" s="43"/>
      <c r="G2" s="44"/>
      <c r="H2" s="45" t="s">
        <v>72</v>
      </c>
    </row>
    <row r="3">
      <c r="A3" s="7"/>
      <c r="B3" s="46" t="s">
        <v>6</v>
      </c>
      <c r="C3" s="47" t="s">
        <v>73</v>
      </c>
      <c r="D3" s="46">
        <v>0.5</v>
      </c>
      <c r="E3" s="48" t="s">
        <v>73</v>
      </c>
      <c r="F3" s="49"/>
      <c r="G3" s="50">
        <f>SUMIF($C$3:$C$14,E3,$D$3:$D$14)</f>
        <v>10.5</v>
      </c>
      <c r="H3" s="51">
        <v>24.0</v>
      </c>
    </row>
    <row r="4">
      <c r="A4" s="7"/>
      <c r="B4" s="26" t="s">
        <v>27</v>
      </c>
      <c r="C4" s="46" t="s">
        <v>74</v>
      </c>
      <c r="D4" s="46">
        <v>3.0</v>
      </c>
      <c r="E4" s="52" t="s">
        <v>75</v>
      </c>
      <c r="F4" s="53" t="s">
        <v>74</v>
      </c>
      <c r="G4" s="50">
        <f t="shared" ref="G4:G7" si="1">SUMIF($C$3:$C$14,F4,$D$3:$D$14)</f>
        <v>3</v>
      </c>
      <c r="H4" s="54">
        <v>9.0</v>
      </c>
      <c r="I4" s="40">
        <f>SUM(H4:H6)</f>
        <v>36</v>
      </c>
    </row>
    <row r="5">
      <c r="A5" s="7"/>
      <c r="B5" s="26" t="s">
        <v>17</v>
      </c>
      <c r="C5" s="47" t="s">
        <v>73</v>
      </c>
      <c r="D5" s="46">
        <v>3.0</v>
      </c>
      <c r="E5" s="55"/>
      <c r="F5" s="56" t="s">
        <v>76</v>
      </c>
      <c r="G5" s="50">
        <f t="shared" si="1"/>
        <v>0</v>
      </c>
      <c r="H5" s="57">
        <v>18.0</v>
      </c>
    </row>
    <row r="6">
      <c r="A6" s="7"/>
      <c r="B6" s="26" t="s">
        <v>15</v>
      </c>
      <c r="C6" s="47" t="s">
        <v>73</v>
      </c>
      <c r="D6" s="46">
        <v>3.0</v>
      </c>
      <c r="E6" s="58"/>
      <c r="F6" s="59" t="s">
        <v>77</v>
      </c>
      <c r="G6" s="60">
        <f t="shared" si="1"/>
        <v>0</v>
      </c>
      <c r="H6" s="61">
        <v>9.0</v>
      </c>
    </row>
    <row r="7">
      <c r="A7" s="7"/>
      <c r="B7" s="46" t="s">
        <v>78</v>
      </c>
      <c r="C7" s="62" t="s">
        <v>79</v>
      </c>
      <c r="D7" s="63">
        <v>3.0</v>
      </c>
      <c r="E7" s="64" t="s">
        <v>80</v>
      </c>
      <c r="F7" s="53" t="s">
        <v>81</v>
      </c>
      <c r="G7" s="50">
        <f t="shared" si="1"/>
        <v>3</v>
      </c>
      <c r="H7" s="54">
        <v>15.0</v>
      </c>
      <c r="I7" s="40">
        <f>SUM(H7:H9)</f>
        <v>36</v>
      </c>
    </row>
    <row r="8">
      <c r="A8" s="7"/>
      <c r="B8" s="46" t="s">
        <v>82</v>
      </c>
      <c r="C8" s="47" t="s">
        <v>73</v>
      </c>
      <c r="D8" s="46">
        <v>3.0</v>
      </c>
      <c r="E8" s="55"/>
      <c r="F8" s="65"/>
      <c r="G8" s="66"/>
      <c r="H8" s="67"/>
    </row>
    <row r="9">
      <c r="A9" s="7"/>
      <c r="B9" s="63" t="s">
        <v>83</v>
      </c>
      <c r="C9" s="46" t="s">
        <v>81</v>
      </c>
      <c r="D9" s="56">
        <v>3.0</v>
      </c>
      <c r="E9" s="58"/>
      <c r="F9" s="59" t="s">
        <v>84</v>
      </c>
      <c r="G9" s="68">
        <f>SUMIF($C$3:$C$14,F9,$D$3:$D$14)</f>
        <v>0</v>
      </c>
      <c r="H9" s="57">
        <v>21.0</v>
      </c>
    </row>
    <row r="10">
      <c r="A10" s="7"/>
      <c r="B10" s="63" t="s">
        <v>18</v>
      </c>
      <c r="C10" s="47" t="s">
        <v>73</v>
      </c>
      <c r="D10" s="56">
        <v>1.0</v>
      </c>
      <c r="E10" s="63" t="s">
        <v>25</v>
      </c>
      <c r="G10" s="68">
        <f t="shared" ref="G10:G11" si="2">SUMIF($C$3:$C$14,E10,$D$3:$D$14)</f>
        <v>0.5</v>
      </c>
      <c r="H10" s="69">
        <f>I15-120</f>
        <v>15</v>
      </c>
    </row>
    <row r="11">
      <c r="A11" s="7"/>
      <c r="B11" s="63" t="s">
        <v>85</v>
      </c>
      <c r="C11" s="46" t="s">
        <v>25</v>
      </c>
      <c r="D11" s="56">
        <v>0.5</v>
      </c>
      <c r="E11" s="70" t="s">
        <v>79</v>
      </c>
      <c r="G11" s="50">
        <f t="shared" si="2"/>
        <v>12</v>
      </c>
      <c r="H11" s="71">
        <f>18+6</f>
        <v>24</v>
      </c>
    </row>
    <row r="12">
      <c r="A12" s="7"/>
      <c r="B12" s="72" t="s">
        <v>86</v>
      </c>
      <c r="C12" s="62" t="s">
        <v>79</v>
      </c>
      <c r="D12" s="30">
        <v>3.0</v>
      </c>
      <c r="E12" s="5"/>
      <c r="G12" s="50"/>
      <c r="H12" s="61"/>
    </row>
    <row r="13">
      <c r="A13" s="7"/>
      <c r="B13" s="23" t="s">
        <v>87</v>
      </c>
      <c r="C13" s="62" t="s">
        <v>79</v>
      </c>
      <c r="D13" s="30">
        <v>3.0</v>
      </c>
      <c r="G13" s="50"/>
      <c r="H13" s="73"/>
    </row>
    <row r="14">
      <c r="A14" s="7"/>
      <c r="B14" s="35" t="s">
        <v>88</v>
      </c>
      <c r="C14" s="62" t="s">
        <v>79</v>
      </c>
      <c r="D14" s="74">
        <v>3.0</v>
      </c>
      <c r="E14" s="5"/>
      <c r="F14" s="5"/>
      <c r="G14" s="50"/>
      <c r="H14" s="73"/>
    </row>
    <row r="15">
      <c r="A15" s="7"/>
      <c r="B15" s="36" t="s">
        <v>89</v>
      </c>
      <c r="C15" s="75">
        <f>SUM(D3:D14)</f>
        <v>29</v>
      </c>
      <c r="D15" s="76"/>
      <c r="E15" s="77" t="s">
        <v>90</v>
      </c>
      <c r="F15" s="44"/>
      <c r="G15" s="78">
        <f>SUM(G3:G14)</f>
        <v>29</v>
      </c>
      <c r="H15" s="10">
        <f>SUM(H3:H11)</f>
        <v>135</v>
      </c>
      <c r="I15" s="5">
        <v>135.0</v>
      </c>
    </row>
    <row r="16">
      <c r="A16" s="7"/>
      <c r="B16" s="7"/>
      <c r="C16" s="7"/>
      <c r="D16" s="7"/>
      <c r="F16" s="41"/>
      <c r="G16" s="6"/>
    </row>
    <row r="17">
      <c r="A17" s="7"/>
      <c r="B17" s="7"/>
      <c r="C17" s="7"/>
      <c r="D17" s="7"/>
      <c r="F17" s="41"/>
      <c r="G17" s="6"/>
    </row>
    <row r="18">
      <c r="A18" s="79" t="s">
        <v>0</v>
      </c>
      <c r="B18" s="79" t="s">
        <v>1</v>
      </c>
      <c r="C18" s="7" t="s">
        <v>91</v>
      </c>
      <c r="D18" s="22" t="s">
        <v>92</v>
      </c>
      <c r="F18" s="80" t="s">
        <v>93</v>
      </c>
      <c r="G18" s="81">
        <v>19.0</v>
      </c>
    </row>
    <row r="19">
      <c r="A19" s="82" t="s">
        <v>6</v>
      </c>
      <c r="B19" s="83">
        <v>0.5</v>
      </c>
      <c r="C19" s="6" t="s">
        <v>94</v>
      </c>
      <c r="D19" s="4">
        <v>7.0</v>
      </c>
      <c r="F19" s="80" t="s">
        <v>95</v>
      </c>
      <c r="G19" s="81">
        <v>20.0</v>
      </c>
    </row>
    <row r="20">
      <c r="A20" s="84" t="s">
        <v>96</v>
      </c>
      <c r="B20" s="85">
        <v>1.0</v>
      </c>
      <c r="C20" s="6" t="s">
        <v>97</v>
      </c>
      <c r="D20" s="4">
        <v>8.0</v>
      </c>
    </row>
    <row r="21">
      <c r="A21" s="86" t="s">
        <v>27</v>
      </c>
      <c r="B21" s="85">
        <v>3.0</v>
      </c>
      <c r="C21" s="87" t="s">
        <v>98</v>
      </c>
      <c r="D21" s="4">
        <v>6.0</v>
      </c>
      <c r="F21" s="7"/>
      <c r="G21" s="87"/>
      <c r="H21" s="87"/>
    </row>
    <row r="22">
      <c r="A22" s="86" t="s">
        <v>17</v>
      </c>
      <c r="B22" s="85">
        <v>3.0</v>
      </c>
      <c r="C22" s="87" t="s">
        <v>99</v>
      </c>
      <c r="D22" s="4">
        <v>4.0</v>
      </c>
      <c r="F22" s="7"/>
      <c r="G22" s="87"/>
      <c r="K22" s="7"/>
    </row>
    <row r="23">
      <c r="A23" s="84" t="s">
        <v>15</v>
      </c>
      <c r="B23" s="85">
        <v>3.0</v>
      </c>
      <c r="C23" s="87" t="s">
        <v>100</v>
      </c>
      <c r="D23" s="4">
        <v>2.0</v>
      </c>
      <c r="E23" s="87" t="s">
        <v>101</v>
      </c>
      <c r="F23" s="7"/>
      <c r="G23" s="87"/>
      <c r="H23" s="87"/>
      <c r="K23" s="87"/>
    </row>
    <row r="24">
      <c r="A24" s="84" t="s">
        <v>102</v>
      </c>
      <c r="B24" s="85">
        <v>3.0</v>
      </c>
      <c r="C24" s="6" t="s">
        <v>103</v>
      </c>
      <c r="D24" s="4">
        <v>1.0</v>
      </c>
      <c r="F24" s="7"/>
      <c r="I24" s="87"/>
      <c r="K24" s="87"/>
    </row>
    <row r="25">
      <c r="A25" s="88" t="s">
        <v>104</v>
      </c>
      <c r="B25" s="85">
        <v>3.0</v>
      </c>
      <c r="C25" s="87"/>
      <c r="D25" s="4">
        <v>5.0</v>
      </c>
    </row>
    <row r="26">
      <c r="A26" s="89" t="s">
        <v>105</v>
      </c>
      <c r="B26" s="90">
        <v>3.0</v>
      </c>
      <c r="D26" s="4">
        <v>3.0</v>
      </c>
      <c r="J26" s="2"/>
      <c r="K26" s="2"/>
      <c r="L26" s="2"/>
    </row>
    <row r="27">
      <c r="A27" s="91" t="s">
        <v>106</v>
      </c>
      <c r="B27" s="92">
        <f>SUM(B19:B26)-B19</f>
        <v>19</v>
      </c>
      <c r="I27" s="93" t="s">
        <v>82</v>
      </c>
      <c r="J27" s="94"/>
      <c r="L27" s="87"/>
    </row>
    <row r="28">
      <c r="A28" s="91" t="s">
        <v>107</v>
      </c>
      <c r="B28" s="95">
        <v>20.0</v>
      </c>
      <c r="F28" s="80" t="s">
        <v>108</v>
      </c>
      <c r="G28" s="81" t="s">
        <v>109</v>
      </c>
      <c r="I28" s="91" t="s">
        <v>110</v>
      </c>
      <c r="J28" s="95" t="s">
        <v>111</v>
      </c>
    </row>
    <row r="29">
      <c r="F29" s="96" t="s">
        <v>112</v>
      </c>
      <c r="G29" s="6" t="s">
        <v>113</v>
      </c>
      <c r="I29" s="93" t="s">
        <v>114</v>
      </c>
      <c r="J29" s="81" t="s">
        <v>115</v>
      </c>
    </row>
    <row r="30">
      <c r="A30" s="41" t="s">
        <v>116</v>
      </c>
      <c r="B30" s="6" t="s">
        <v>112</v>
      </c>
      <c r="C30" s="6" t="s">
        <v>117</v>
      </c>
      <c r="D30" s="6" t="s">
        <v>118</v>
      </c>
      <c r="F30" s="96" t="s">
        <v>117</v>
      </c>
      <c r="G30" s="6" t="s">
        <v>119</v>
      </c>
      <c r="I30" s="87"/>
    </row>
    <row r="31">
      <c r="F31" s="96" t="s">
        <v>118</v>
      </c>
      <c r="G31" s="6" t="s">
        <v>120</v>
      </c>
      <c r="I31" s="87" t="s">
        <v>121</v>
      </c>
      <c r="J31" s="6" t="s">
        <v>122</v>
      </c>
    </row>
    <row r="32">
      <c r="E32" s="6" t="s">
        <v>123</v>
      </c>
      <c r="F32" s="6" t="s">
        <v>102</v>
      </c>
      <c r="G32" s="6" t="s">
        <v>124</v>
      </c>
      <c r="I32" s="87" t="s">
        <v>125</v>
      </c>
    </row>
    <row r="33">
      <c r="I33" s="87"/>
    </row>
    <row r="34">
      <c r="I34" s="87"/>
    </row>
  </sheetData>
  <mergeCells count="14">
    <mergeCell ref="I4:I6"/>
    <mergeCell ref="I7:I9"/>
    <mergeCell ref="E10:F10"/>
    <mergeCell ref="E11:F11"/>
    <mergeCell ref="E12:F12"/>
    <mergeCell ref="C15:D15"/>
    <mergeCell ref="E15:F15"/>
    <mergeCell ref="E2:G2"/>
    <mergeCell ref="E3:F3"/>
    <mergeCell ref="E4:E6"/>
    <mergeCell ref="E7:E9"/>
    <mergeCell ref="F7:F8"/>
    <mergeCell ref="G7:G8"/>
    <mergeCell ref="H7:H8"/>
  </mergeCells>
  <conditionalFormatting sqref="G3:G11">
    <cfRule type="cellIs" dxfId="0" priority="1" operator="greaterThanOrEqual">
      <formula>"H3:H11"</formula>
    </cfRule>
  </conditionalFormatting>
  <conditionalFormatting sqref="H17">
    <cfRule type="notContainsBlanks" dxfId="1" priority="2">
      <formula>LEN(TRIM(H17))&gt;0</formula>
    </cfRule>
  </conditionalFormatting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8.75"/>
    <col customWidth="1" min="4" max="4" width="14.13"/>
    <col customWidth="1" min="5" max="5" width="11.5"/>
    <col customWidth="1" min="6" max="6" width="15.75"/>
    <col customWidth="1" min="7" max="7" width="11.25"/>
    <col customWidth="1" min="8" max="8" width="15.75"/>
  </cols>
  <sheetData>
    <row r="1">
      <c r="A1" s="7"/>
      <c r="B1" s="7"/>
      <c r="D1" s="2"/>
      <c r="E1" s="6"/>
    </row>
    <row r="2">
      <c r="A2" s="7"/>
      <c r="B2" s="22" t="s">
        <v>29</v>
      </c>
      <c r="C2" s="22" t="s">
        <v>69</v>
      </c>
      <c r="D2" s="22" t="s">
        <v>70</v>
      </c>
      <c r="E2" s="42" t="s">
        <v>71</v>
      </c>
      <c r="F2" s="43"/>
      <c r="G2" s="44"/>
      <c r="H2" s="45" t="s">
        <v>72</v>
      </c>
    </row>
    <row r="3">
      <c r="A3" s="7"/>
      <c r="B3" s="30" t="s">
        <v>6</v>
      </c>
      <c r="C3" s="46" t="s">
        <v>73</v>
      </c>
      <c r="D3" s="46">
        <v>0.5</v>
      </c>
      <c r="E3" s="97" t="s">
        <v>73</v>
      </c>
      <c r="F3" s="49"/>
      <c r="G3" s="50">
        <f>SUMIF($C$3:$C$13,E3,$D$3:$D$13)+'1-1'!G3</f>
        <v>17</v>
      </c>
      <c r="H3" s="51">
        <v>24.0</v>
      </c>
    </row>
    <row r="4">
      <c r="A4" s="6" t="s">
        <v>126</v>
      </c>
      <c r="B4" s="26" t="s">
        <v>127</v>
      </c>
      <c r="C4" s="46" t="s">
        <v>73</v>
      </c>
      <c r="D4" s="46">
        <v>3.0</v>
      </c>
      <c r="E4" s="98" t="s">
        <v>75</v>
      </c>
      <c r="F4" s="5" t="s">
        <v>74</v>
      </c>
      <c r="G4" s="50">
        <f>SUMIF($C$3:$C$13,F4,$D$3:$D$13)+'1-1'!G4</f>
        <v>3</v>
      </c>
      <c r="H4" s="54">
        <v>9.0</v>
      </c>
      <c r="I4" s="98"/>
      <c r="J4" s="5"/>
    </row>
    <row r="5">
      <c r="A5" s="6" t="s">
        <v>128</v>
      </c>
      <c r="B5" s="26" t="s">
        <v>10</v>
      </c>
      <c r="C5" s="46" t="s">
        <v>73</v>
      </c>
      <c r="D5" s="46">
        <v>3.0</v>
      </c>
      <c r="E5" s="55"/>
      <c r="F5" s="5" t="s">
        <v>76</v>
      </c>
      <c r="G5" s="50">
        <f>SUMIF($C$3:$C$13,F5,$D$3:$D$13)+'1-1'!G5</f>
        <v>0</v>
      </c>
      <c r="H5" s="57">
        <v>18.0</v>
      </c>
      <c r="I5" s="55"/>
      <c r="J5" s="5"/>
    </row>
    <row r="6">
      <c r="B6" s="23" t="s">
        <v>129</v>
      </c>
      <c r="C6" s="46" t="s">
        <v>79</v>
      </c>
      <c r="D6" s="46">
        <v>3.0</v>
      </c>
      <c r="E6" s="55"/>
      <c r="F6" s="5" t="s">
        <v>77</v>
      </c>
      <c r="G6" s="60">
        <f>SUMIF($C$3:$C$13,F6,$D$3:$D$13)+'1-1'!G6</f>
        <v>0</v>
      </c>
      <c r="H6" s="61">
        <v>9.0</v>
      </c>
      <c r="I6" s="55"/>
      <c r="J6" s="5"/>
    </row>
    <row r="7">
      <c r="B7" s="23" t="s">
        <v>130</v>
      </c>
      <c r="C7" s="46" t="s">
        <v>79</v>
      </c>
      <c r="D7" s="63">
        <v>3.0</v>
      </c>
      <c r="E7" s="98" t="s">
        <v>80</v>
      </c>
      <c r="F7" s="5" t="s">
        <v>81</v>
      </c>
      <c r="G7" s="50">
        <f>SUMIF($C$3:$C$13,F7,$D$3:$D$13)+'1-1'!G7</f>
        <v>3</v>
      </c>
      <c r="H7" s="54">
        <v>15.0</v>
      </c>
      <c r="I7" s="98"/>
      <c r="J7" s="5"/>
    </row>
    <row r="8">
      <c r="B8" s="46" t="s">
        <v>26</v>
      </c>
      <c r="C8" s="46" t="s">
        <v>79</v>
      </c>
      <c r="D8" s="46">
        <v>3.0</v>
      </c>
      <c r="E8" s="55"/>
      <c r="G8" s="66"/>
      <c r="H8" s="67"/>
      <c r="I8" s="55"/>
      <c r="J8" s="5"/>
    </row>
    <row r="9">
      <c r="B9" s="63" t="s">
        <v>54</v>
      </c>
      <c r="C9" s="46" t="s">
        <v>79</v>
      </c>
      <c r="D9" s="56">
        <v>3.0</v>
      </c>
      <c r="E9" s="55"/>
      <c r="F9" s="5" t="s">
        <v>84</v>
      </c>
      <c r="G9" s="68">
        <f>SUMIF($C$3:$C$13,F9,$D$3:$D$13)+'1-1'!G9</f>
        <v>0</v>
      </c>
      <c r="H9" s="57">
        <v>21.0</v>
      </c>
      <c r="I9" s="55"/>
      <c r="J9" s="5"/>
    </row>
    <row r="10">
      <c r="B10" s="63" t="s">
        <v>131</v>
      </c>
      <c r="C10" s="46" t="s">
        <v>25</v>
      </c>
      <c r="D10" s="56">
        <v>0.5</v>
      </c>
      <c r="E10" s="63" t="s">
        <v>25</v>
      </c>
      <c r="G10" s="68">
        <f>SUMIF($C$3:$C$13,E10,$D$3:$D$13)+'1-1'!G10</f>
        <v>1</v>
      </c>
      <c r="H10" s="54">
        <v>15.0</v>
      </c>
      <c r="I10" s="63"/>
    </row>
    <row r="11">
      <c r="B11" s="99"/>
      <c r="C11" s="46"/>
      <c r="D11" s="46"/>
      <c r="E11" s="5" t="s">
        <v>79</v>
      </c>
      <c r="G11" s="100">
        <f>SUMIF($C$3:$C$13,E11,$D$3:$D$13)+'1-1'!G11</f>
        <v>24</v>
      </c>
      <c r="H11" s="57">
        <v>24.0</v>
      </c>
      <c r="I11" s="5"/>
    </row>
    <row r="12">
      <c r="B12" s="26"/>
      <c r="C12" s="56"/>
      <c r="D12" s="46"/>
      <c r="E12" s="5"/>
      <c r="G12" s="68"/>
      <c r="H12" s="61"/>
    </row>
    <row r="13">
      <c r="B13" s="36"/>
      <c r="C13" s="59"/>
      <c r="D13" s="101"/>
      <c r="E13" s="5"/>
      <c r="F13" s="5"/>
      <c r="G13" s="50"/>
      <c r="H13" s="73"/>
    </row>
    <row r="14">
      <c r="B14" s="36" t="s">
        <v>89</v>
      </c>
      <c r="C14" s="75">
        <f>SUM(D3:D13)</f>
        <v>19</v>
      </c>
      <c r="D14" s="76"/>
      <c r="E14" s="77" t="s">
        <v>90</v>
      </c>
      <c r="F14" s="44"/>
      <c r="G14" s="78">
        <f>SUM(G3:G13)</f>
        <v>48</v>
      </c>
      <c r="H14" s="21">
        <f>SUM(H3:H11)</f>
        <v>135</v>
      </c>
    </row>
    <row r="15">
      <c r="H15" s="102"/>
    </row>
    <row r="16">
      <c r="A16" s="41"/>
    </row>
    <row r="19">
      <c r="B19" s="79" t="s">
        <v>0</v>
      </c>
      <c r="C19" s="79" t="s">
        <v>1</v>
      </c>
      <c r="E19" s="103" t="s">
        <v>132</v>
      </c>
      <c r="F19" s="81"/>
    </row>
    <row r="20">
      <c r="B20" s="104" t="s">
        <v>6</v>
      </c>
      <c r="C20" s="105">
        <v>0.5</v>
      </c>
      <c r="E20" s="103" t="s">
        <v>133</v>
      </c>
      <c r="F20" s="81"/>
    </row>
    <row r="21">
      <c r="B21" s="106" t="s">
        <v>9</v>
      </c>
      <c r="C21" s="107">
        <v>3.0</v>
      </c>
    </row>
    <row r="22">
      <c r="B22" s="106" t="s">
        <v>10</v>
      </c>
      <c r="C22" s="107">
        <v>3.0</v>
      </c>
      <c r="D22" s="87" t="s">
        <v>134</v>
      </c>
    </row>
    <row r="23">
      <c r="B23" s="106" t="s">
        <v>124</v>
      </c>
      <c r="C23" s="107">
        <v>3.0</v>
      </c>
    </row>
    <row r="24">
      <c r="B24" s="106" t="s">
        <v>119</v>
      </c>
      <c r="C24" s="107">
        <v>3.0</v>
      </c>
    </row>
    <row r="25">
      <c r="B25" s="108"/>
      <c r="C25" s="90"/>
    </row>
    <row r="28">
      <c r="B28" s="95" t="s">
        <v>19</v>
      </c>
      <c r="C28" s="109">
        <f>SUM(C20:C27)</f>
        <v>12.5</v>
      </c>
    </row>
  </sheetData>
  <mergeCells count="18">
    <mergeCell ref="G7:G8"/>
    <mergeCell ref="H7:H8"/>
    <mergeCell ref="E7:E9"/>
    <mergeCell ref="E10:F10"/>
    <mergeCell ref="E11:F11"/>
    <mergeCell ref="E12:F12"/>
    <mergeCell ref="C14:D14"/>
    <mergeCell ref="E14:F14"/>
    <mergeCell ref="I10:J10"/>
    <mergeCell ref="I11:J11"/>
    <mergeCell ref="I14:J14"/>
    <mergeCell ref="E2:G2"/>
    <mergeCell ref="E3:F3"/>
    <mergeCell ref="I3:J3"/>
    <mergeCell ref="E4:E6"/>
    <mergeCell ref="I4:I6"/>
    <mergeCell ref="F7:F8"/>
    <mergeCell ref="I7:I9"/>
  </mergeCells>
  <conditionalFormatting sqref="G3:G11">
    <cfRule type="cellIs" dxfId="0" priority="1" operator="greaterThanOrEqual">
      <formula>"H3:H11"</formula>
    </cfRule>
  </conditionalFormatting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5" width="11.5"/>
    <col customWidth="1" min="6" max="6" width="37.5"/>
    <col customWidth="1" min="7" max="7" width="13.0"/>
    <col customWidth="1" min="8" max="8" width="10.13"/>
    <col customWidth="1" min="10" max="10" width="12.25"/>
    <col customWidth="1" min="11" max="11" width="10.75"/>
    <col customWidth="1" min="12" max="12" width="17.0"/>
  </cols>
  <sheetData>
    <row r="1">
      <c r="A1" s="110"/>
      <c r="B1" s="110"/>
      <c r="C1" s="110"/>
      <c r="D1" s="110"/>
      <c r="E1" s="110"/>
      <c r="F1" s="110"/>
      <c r="G1" s="110"/>
      <c r="H1" s="110"/>
    </row>
    <row r="2">
      <c r="A2" s="111" t="s">
        <v>135</v>
      </c>
      <c r="B2" s="112" t="s">
        <v>136</v>
      </c>
      <c r="E2" s="112" t="s">
        <v>137</v>
      </c>
      <c r="F2" s="22" t="s">
        <v>29</v>
      </c>
      <c r="G2" s="22" t="s">
        <v>69</v>
      </c>
      <c r="H2" s="22" t="s">
        <v>70</v>
      </c>
      <c r="I2" s="42" t="s">
        <v>71</v>
      </c>
      <c r="J2" s="43"/>
      <c r="K2" s="44"/>
      <c r="L2" s="45" t="s">
        <v>72</v>
      </c>
    </row>
    <row r="3">
      <c r="A3" s="113">
        <v>0.0</v>
      </c>
      <c r="B3" s="111"/>
      <c r="C3" s="111"/>
      <c r="D3" s="111"/>
      <c r="E3" s="111" t="s">
        <v>138</v>
      </c>
      <c r="F3" s="114" t="s">
        <v>6</v>
      </c>
      <c r="G3" s="46" t="s">
        <v>73</v>
      </c>
      <c r="H3" s="46">
        <v>0.5</v>
      </c>
      <c r="I3" s="115" t="s">
        <v>73</v>
      </c>
      <c r="J3" s="49"/>
      <c r="K3" s="50">
        <f>SUMIF($G$3:$G$13,I3,$H$3:$H$13)+'1-2'!G3</f>
        <v>17.5</v>
      </c>
      <c r="L3" s="51">
        <v>24.0</v>
      </c>
    </row>
    <row r="4">
      <c r="A4" s="116">
        <f t="shared" ref="A4:A8" si="1">E4</f>
        <v>12</v>
      </c>
      <c r="B4" s="111"/>
      <c r="C4" s="111"/>
      <c r="D4" s="111"/>
      <c r="E4" s="116">
        <v>12.0</v>
      </c>
      <c r="F4" s="117" t="s">
        <v>139</v>
      </c>
      <c r="G4" s="56" t="s">
        <v>25</v>
      </c>
      <c r="H4" s="46">
        <v>3.0</v>
      </c>
      <c r="I4" s="118" t="s">
        <v>75</v>
      </c>
      <c r="J4" s="119" t="s">
        <v>74</v>
      </c>
      <c r="K4" s="50">
        <f>SUMIF($G$3:$G$13,J4,$H$3:$H$13)+'1-2'!G4</f>
        <v>6</v>
      </c>
      <c r="L4" s="54">
        <v>9.0</v>
      </c>
    </row>
    <row r="5">
      <c r="A5" s="116">
        <f t="shared" si="1"/>
        <v>5</v>
      </c>
      <c r="B5" s="111">
        <v>1.0</v>
      </c>
      <c r="C5" s="111">
        <v>1.0</v>
      </c>
      <c r="D5" s="111">
        <v>1.0</v>
      </c>
      <c r="E5" s="116">
        <v>5.0</v>
      </c>
      <c r="F5" s="120" t="s">
        <v>140</v>
      </c>
      <c r="G5" s="121" t="s">
        <v>76</v>
      </c>
      <c r="H5" s="122">
        <v>3.0</v>
      </c>
      <c r="I5" s="55"/>
      <c r="J5" s="119" t="s">
        <v>76</v>
      </c>
      <c r="K5" s="50">
        <f>SUMIF($G$3:$G$13,J5,$H$3:$H$13)+'1-2'!G5</f>
        <v>6</v>
      </c>
      <c r="L5" s="57">
        <v>18.0</v>
      </c>
    </row>
    <row r="6">
      <c r="A6" s="116">
        <f t="shared" si="1"/>
        <v>36</v>
      </c>
      <c r="B6" s="123">
        <v>36.0</v>
      </c>
      <c r="C6" s="123">
        <v>36.0</v>
      </c>
      <c r="D6" s="123">
        <v>36.0</v>
      </c>
      <c r="E6" s="116">
        <v>36.0</v>
      </c>
      <c r="F6" s="120" t="s">
        <v>141</v>
      </c>
      <c r="G6" s="121" t="s">
        <v>74</v>
      </c>
      <c r="H6" s="122">
        <v>3.0</v>
      </c>
      <c r="I6" s="55"/>
      <c r="J6" s="119" t="s">
        <v>77</v>
      </c>
      <c r="K6" s="60">
        <f>SUMIF($G$3:$G$13,J6,$H$3:$H$13)+'1-2'!G6</f>
        <v>0</v>
      </c>
      <c r="L6" s="61">
        <v>9.0</v>
      </c>
    </row>
    <row r="7">
      <c r="A7" s="116">
        <f t="shared" si="1"/>
        <v>4</v>
      </c>
      <c r="B7" s="111">
        <v>1.0</v>
      </c>
      <c r="C7" s="111">
        <v>4.0</v>
      </c>
      <c r="D7" s="111">
        <v>1.0</v>
      </c>
      <c r="E7" s="116">
        <v>4.0</v>
      </c>
      <c r="F7" s="114" t="s">
        <v>52</v>
      </c>
      <c r="G7" s="46" t="s">
        <v>76</v>
      </c>
      <c r="H7" s="46">
        <v>3.0</v>
      </c>
      <c r="I7" s="118" t="s">
        <v>80</v>
      </c>
      <c r="J7" s="119" t="s">
        <v>81</v>
      </c>
      <c r="K7" s="50">
        <f>SUMIF($G$3:$G$13,J7,$H$3:$H$13)+'1-2'!G7</f>
        <v>6</v>
      </c>
      <c r="L7" s="54">
        <v>15.0</v>
      </c>
    </row>
    <row r="8">
      <c r="A8" s="116">
        <f t="shared" si="1"/>
        <v>7</v>
      </c>
      <c r="B8" s="5">
        <v>1.0</v>
      </c>
      <c r="C8" s="5">
        <v>1.0</v>
      </c>
      <c r="D8" s="5">
        <v>1.0</v>
      </c>
      <c r="E8" s="116">
        <v>7.0</v>
      </c>
      <c r="F8" s="117" t="s">
        <v>142</v>
      </c>
      <c r="G8" s="46" t="s">
        <v>25</v>
      </c>
      <c r="H8" s="46">
        <v>3.0</v>
      </c>
      <c r="I8" s="55"/>
      <c r="K8" s="66"/>
      <c r="L8" s="67"/>
    </row>
    <row r="9">
      <c r="A9" s="113"/>
      <c r="B9" s="5"/>
      <c r="C9" s="5"/>
      <c r="D9" s="5"/>
      <c r="E9" s="5" t="s">
        <v>143</v>
      </c>
      <c r="F9" s="117" t="s">
        <v>144</v>
      </c>
      <c r="G9" s="56" t="s">
        <v>84</v>
      </c>
      <c r="H9" s="46">
        <v>3.0</v>
      </c>
      <c r="I9" s="55"/>
      <c r="J9" s="119" t="s">
        <v>84</v>
      </c>
      <c r="K9" s="68">
        <f>SUMIF($G$3:$G$13,J9,$H$3:$H$13)+'1-2'!G9</f>
        <v>3</v>
      </c>
      <c r="L9" s="57">
        <v>21.0</v>
      </c>
    </row>
    <row r="10" ht="18.0" customHeight="1">
      <c r="E10" s="5" t="s">
        <v>143</v>
      </c>
      <c r="F10" s="124" t="s">
        <v>145</v>
      </c>
      <c r="G10" s="46" t="s">
        <v>81</v>
      </c>
      <c r="H10" s="56">
        <v>3.0</v>
      </c>
      <c r="I10" s="125" t="s">
        <v>25</v>
      </c>
      <c r="K10" s="68">
        <f>SUMIF($G$3:$G$13,I10,$H$3:$H$13)+'1-2'!G10</f>
        <v>7</v>
      </c>
      <c r="L10" s="54">
        <v>15.0</v>
      </c>
    </row>
    <row r="11">
      <c r="E11" s="5"/>
      <c r="F11" s="99"/>
      <c r="G11" s="46"/>
      <c r="H11" s="46"/>
      <c r="I11" s="119" t="s">
        <v>79</v>
      </c>
      <c r="K11" s="100">
        <f>SUMIF($G$3:$G$13,I11,$H$3:$H$13)+'1-2'!G11</f>
        <v>24</v>
      </c>
      <c r="L11" s="61">
        <v>24.0</v>
      </c>
    </row>
    <row r="12">
      <c r="C12" s="5"/>
      <c r="D12" s="5"/>
      <c r="E12" s="5"/>
      <c r="F12" s="5"/>
      <c r="G12" s="56"/>
      <c r="H12" s="46"/>
      <c r="I12" s="119"/>
      <c r="K12" s="68"/>
      <c r="L12" s="30"/>
    </row>
    <row r="13">
      <c r="E13" s="5" t="s">
        <v>138</v>
      </c>
      <c r="F13" s="5" t="s">
        <v>146</v>
      </c>
      <c r="G13" s="59"/>
      <c r="H13" s="101"/>
      <c r="I13" s="119"/>
      <c r="J13" s="119"/>
      <c r="K13" s="50"/>
      <c r="L13" s="73"/>
    </row>
    <row r="14">
      <c r="E14" s="5" t="s">
        <v>138</v>
      </c>
      <c r="F14" s="36" t="s">
        <v>147</v>
      </c>
      <c r="G14" s="59"/>
      <c r="H14" s="101"/>
      <c r="I14" s="119"/>
      <c r="J14" s="119"/>
      <c r="K14" s="50"/>
      <c r="L14" s="73"/>
    </row>
    <row r="15">
      <c r="D15" s="5"/>
      <c r="E15" s="7"/>
      <c r="F15" s="36"/>
      <c r="G15" s="59"/>
      <c r="H15" s="101"/>
      <c r="I15" s="119"/>
      <c r="J15" s="119"/>
      <c r="K15" s="50"/>
      <c r="L15" s="73"/>
    </row>
    <row r="16">
      <c r="F16" s="36" t="s">
        <v>89</v>
      </c>
      <c r="G16" s="75">
        <f>SUM(H3:H13)</f>
        <v>21.5</v>
      </c>
      <c r="H16" s="76"/>
      <c r="I16" s="12" t="s">
        <v>90</v>
      </c>
      <c r="J16" s="44"/>
      <c r="K16" s="78">
        <f>SUM(K3:K12)</f>
        <v>69.5</v>
      </c>
      <c r="L16" s="10">
        <f>SUM(L3:L11)</f>
        <v>135</v>
      </c>
    </row>
    <row r="17">
      <c r="A17" s="126">
        <f>E17</f>
        <v>64</v>
      </c>
      <c r="E17" s="126">
        <f>SUM(E4:E10)</f>
        <v>64</v>
      </c>
    </row>
    <row r="18">
      <c r="F18" s="6" t="s">
        <v>148</v>
      </c>
      <c r="G18" s="6" t="s">
        <v>149</v>
      </c>
    </row>
    <row r="20">
      <c r="A20" s="5" t="s">
        <v>150</v>
      </c>
      <c r="B20" s="5"/>
      <c r="C20" s="5"/>
      <c r="D20" s="5"/>
      <c r="E20" s="5">
        <v>76.0</v>
      </c>
    </row>
    <row r="21">
      <c r="F21" s="6" t="s">
        <v>151</v>
      </c>
    </row>
    <row r="23">
      <c r="F23" s="6" t="s">
        <v>152</v>
      </c>
    </row>
    <row r="24">
      <c r="F24" s="6" t="s">
        <v>153</v>
      </c>
    </row>
    <row r="25">
      <c r="F25" s="6" t="s">
        <v>154</v>
      </c>
    </row>
    <row r="26">
      <c r="F26" s="6" t="s">
        <v>155</v>
      </c>
    </row>
    <row r="27">
      <c r="F27" s="6" t="s">
        <v>156</v>
      </c>
    </row>
  </sheetData>
  <mergeCells count="14">
    <mergeCell ref="K7:K8"/>
    <mergeCell ref="L7:L8"/>
    <mergeCell ref="I10:J10"/>
    <mergeCell ref="I11:J11"/>
    <mergeCell ref="I12:J12"/>
    <mergeCell ref="G16:H16"/>
    <mergeCell ref="I16:J16"/>
    <mergeCell ref="H1:J1"/>
    <mergeCell ref="B2:D2"/>
    <mergeCell ref="I2:K2"/>
    <mergeCell ref="I3:J3"/>
    <mergeCell ref="I4:I6"/>
    <mergeCell ref="I7:I9"/>
    <mergeCell ref="J7:J8"/>
  </mergeCell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8.0"/>
  </cols>
  <sheetData>
    <row r="2">
      <c r="A2" s="7" t="s">
        <v>157</v>
      </c>
      <c r="B2" s="127" t="s">
        <v>158</v>
      </c>
      <c r="C2" s="22" t="s">
        <v>29</v>
      </c>
      <c r="D2" s="22" t="s">
        <v>69</v>
      </c>
      <c r="E2" s="22" t="s">
        <v>70</v>
      </c>
      <c r="F2" s="42" t="s">
        <v>71</v>
      </c>
      <c r="G2" s="43"/>
      <c r="H2" s="44"/>
      <c r="I2" s="45" t="s">
        <v>72</v>
      </c>
      <c r="J2" s="127" t="s">
        <v>159</v>
      </c>
      <c r="K2" s="127" t="s">
        <v>160</v>
      </c>
    </row>
    <row r="3">
      <c r="A3" s="5"/>
      <c r="B3" s="7" t="s">
        <v>161</v>
      </c>
      <c r="C3" s="46" t="s">
        <v>6</v>
      </c>
      <c r="D3" s="46" t="s">
        <v>73</v>
      </c>
      <c r="E3" s="46">
        <v>0.5</v>
      </c>
      <c r="F3" s="97" t="s">
        <v>73</v>
      </c>
      <c r="G3" s="49"/>
      <c r="H3" s="50">
        <f>SUMIF($D$3:$D$14,F3,$E$3:$E$14)+'2-1'!K3</f>
        <v>18</v>
      </c>
      <c r="I3" s="51">
        <v>24.0</v>
      </c>
      <c r="J3" s="40">
        <f t="shared" ref="J3:J7" si="1">I3-H3</f>
        <v>6</v>
      </c>
      <c r="K3" s="40">
        <f t="shared" ref="K3:K7" si="2">J3/3</f>
        <v>2</v>
      </c>
    </row>
    <row r="4">
      <c r="A4" s="5">
        <v>9.0</v>
      </c>
      <c r="B4" s="5">
        <v>7.0</v>
      </c>
      <c r="C4" s="26" t="s">
        <v>47</v>
      </c>
      <c r="D4" s="46" t="s">
        <v>76</v>
      </c>
      <c r="E4" s="46">
        <v>3.0</v>
      </c>
      <c r="F4" s="98" t="s">
        <v>75</v>
      </c>
      <c r="G4" s="5" t="s">
        <v>74</v>
      </c>
      <c r="H4" s="128">
        <f>SUMIF($D$3:$D$14,G4,$E$3:$E$14)+'2-1'!K4</f>
        <v>9</v>
      </c>
      <c r="I4" s="54">
        <v>9.0</v>
      </c>
      <c r="J4" s="40">
        <f t="shared" si="1"/>
        <v>0</v>
      </c>
      <c r="K4" s="40">
        <f t="shared" si="2"/>
        <v>0</v>
      </c>
    </row>
    <row r="5">
      <c r="A5" s="7">
        <v>12.0</v>
      </c>
      <c r="B5" s="7" t="s">
        <v>162</v>
      </c>
      <c r="C5" s="46" t="s">
        <v>163</v>
      </c>
      <c r="D5" s="46" t="s">
        <v>84</v>
      </c>
      <c r="E5" s="63">
        <v>3.0</v>
      </c>
      <c r="F5" s="55"/>
      <c r="G5" s="5" t="s">
        <v>76</v>
      </c>
      <c r="H5" s="50">
        <f>SUMIF($D$3:$D$14,G5,$E$3:$E$14)+'2-1'!K5</f>
        <v>9</v>
      </c>
      <c r="I5" s="57">
        <v>18.0</v>
      </c>
      <c r="J5" s="40">
        <f t="shared" si="1"/>
        <v>9</v>
      </c>
      <c r="K5" s="40">
        <f t="shared" si="2"/>
        <v>3</v>
      </c>
    </row>
    <row r="6">
      <c r="A6" s="5">
        <v>7.0</v>
      </c>
      <c r="B6" s="5">
        <v>4.0</v>
      </c>
      <c r="C6" s="26" t="s">
        <v>34</v>
      </c>
      <c r="D6" s="46" t="s">
        <v>74</v>
      </c>
      <c r="E6" s="46">
        <v>3.0</v>
      </c>
      <c r="F6" s="55"/>
      <c r="G6" s="5" t="s">
        <v>77</v>
      </c>
      <c r="H6" s="60">
        <f>SUMIF($D$3:$D$14,G6,$E$3:$E$14)+'2-1'!K6</f>
        <v>0</v>
      </c>
      <c r="I6" s="61">
        <v>9.0</v>
      </c>
      <c r="J6" s="40">
        <f t="shared" si="1"/>
        <v>9</v>
      </c>
      <c r="K6" s="40">
        <f t="shared" si="2"/>
        <v>3</v>
      </c>
    </row>
    <row r="7">
      <c r="A7" s="5">
        <v>12.0</v>
      </c>
      <c r="B7" s="5">
        <v>12.0</v>
      </c>
      <c r="C7" s="129" t="s">
        <v>164</v>
      </c>
      <c r="D7" s="121" t="s">
        <v>84</v>
      </c>
      <c r="E7" s="121">
        <v>3.0</v>
      </c>
      <c r="F7" s="98" t="s">
        <v>80</v>
      </c>
      <c r="G7" s="5" t="s">
        <v>81</v>
      </c>
      <c r="H7" s="50">
        <f>SUMIF($D$3:$D$14,G7,$E$3:$E$14)+'2-1'!K7</f>
        <v>9</v>
      </c>
      <c r="I7" s="54">
        <v>15.0</v>
      </c>
      <c r="J7" s="40">
        <f t="shared" si="1"/>
        <v>6</v>
      </c>
      <c r="K7" s="40">
        <f t="shared" si="2"/>
        <v>2</v>
      </c>
    </row>
    <row r="8">
      <c r="A8" s="7">
        <v>12.0</v>
      </c>
      <c r="B8" s="7" t="s">
        <v>162</v>
      </c>
      <c r="C8" s="129" t="s">
        <v>165</v>
      </c>
      <c r="D8" s="121" t="s">
        <v>81</v>
      </c>
      <c r="E8" s="121">
        <v>3.0</v>
      </c>
      <c r="F8" s="55"/>
      <c r="H8" s="66"/>
      <c r="I8" s="67"/>
    </row>
    <row r="9">
      <c r="A9" s="5">
        <v>12.0</v>
      </c>
      <c r="B9" s="5" t="s">
        <v>166</v>
      </c>
      <c r="C9" s="129" t="s">
        <v>167</v>
      </c>
      <c r="D9" s="46" t="s">
        <v>25</v>
      </c>
      <c r="E9" s="56">
        <v>3.0</v>
      </c>
      <c r="F9" s="55"/>
      <c r="G9" s="5" t="s">
        <v>84</v>
      </c>
      <c r="H9" s="68">
        <f>SUMIF($D$3:$D$14,G9,$E$3:$E$14)+'2-1'!K9</f>
        <v>12</v>
      </c>
      <c r="I9" s="57">
        <v>21.0</v>
      </c>
      <c r="J9" s="40">
        <f t="shared" ref="J9:J11" si="3">I9-H9</f>
        <v>9</v>
      </c>
      <c r="K9" s="40">
        <f t="shared" ref="K9:K11" si="4">J9/3</f>
        <v>3</v>
      </c>
    </row>
    <row r="10">
      <c r="A10" s="5">
        <v>12.0</v>
      </c>
      <c r="B10" s="5">
        <v>12.0</v>
      </c>
      <c r="C10" s="63" t="s">
        <v>168</v>
      </c>
      <c r="D10" s="46" t="s">
        <v>84</v>
      </c>
      <c r="E10" s="56">
        <v>3.0</v>
      </c>
      <c r="F10" s="63" t="s">
        <v>25</v>
      </c>
      <c r="H10" s="68">
        <f>SUMIF($D$3:$D$14,F10,$E$3:$E$14)+'2-1'!K10</f>
        <v>10</v>
      </c>
      <c r="I10" s="54">
        <v>15.0</v>
      </c>
      <c r="J10" s="40">
        <f t="shared" si="3"/>
        <v>5</v>
      </c>
      <c r="K10" s="130">
        <f t="shared" si="4"/>
        <v>1.666666667</v>
      </c>
    </row>
    <row r="11">
      <c r="A11" s="7"/>
      <c r="C11" s="63"/>
      <c r="D11" s="56"/>
      <c r="E11" s="56"/>
      <c r="F11" s="5" t="s">
        <v>79</v>
      </c>
      <c r="H11" s="100">
        <f>SUMIF($D$3:$D$14,F11,$E$3:$E$14)+'2-1'!K11</f>
        <v>24</v>
      </c>
      <c r="I11" s="61">
        <v>24.0</v>
      </c>
      <c r="J11" s="40">
        <f t="shared" si="3"/>
        <v>0</v>
      </c>
      <c r="K11" s="40">
        <f t="shared" si="4"/>
        <v>0</v>
      </c>
    </row>
    <row r="12">
      <c r="A12" s="131"/>
      <c r="B12" s="132"/>
      <c r="C12" s="122"/>
      <c r="D12" s="122"/>
      <c r="E12" s="122"/>
      <c r="J12" s="40"/>
      <c r="K12" s="40"/>
    </row>
    <row r="13">
      <c r="A13" s="5">
        <v>12.0</v>
      </c>
      <c r="B13" s="5"/>
      <c r="C13" s="129"/>
      <c r="D13" s="121"/>
      <c r="E13" s="121"/>
      <c r="F13" s="5"/>
      <c r="H13" s="68"/>
      <c r="I13" s="30"/>
      <c r="J13" s="40"/>
      <c r="K13" s="40"/>
    </row>
    <row r="14">
      <c r="A14" s="5"/>
      <c r="C14" s="36"/>
      <c r="D14" s="59"/>
      <c r="E14" s="101"/>
      <c r="F14" s="5"/>
      <c r="G14" s="5"/>
      <c r="H14" s="50"/>
      <c r="I14" s="73"/>
      <c r="J14" s="40"/>
    </row>
    <row r="15">
      <c r="A15" s="133">
        <f>SUM(A3:A10)</f>
        <v>76</v>
      </c>
      <c r="B15" s="40">
        <f>A16-A15</f>
        <v>0</v>
      </c>
      <c r="C15" s="36" t="s">
        <v>89</v>
      </c>
      <c r="D15" s="75">
        <f>SUM(E3:E14)</f>
        <v>21.5</v>
      </c>
      <c r="E15" s="76"/>
      <c r="F15" s="77" t="s">
        <v>90</v>
      </c>
      <c r="G15" s="44"/>
      <c r="H15" s="78">
        <f t="shared" ref="H15:J15" si="5">SUM(H3:H13)</f>
        <v>91</v>
      </c>
      <c r="I15" s="10">
        <f t="shared" si="5"/>
        <v>135</v>
      </c>
      <c r="J15" s="40">
        <f t="shared" si="5"/>
        <v>44</v>
      </c>
      <c r="K15" s="130">
        <f>SUM(K3:K12)</f>
        <v>14.66666667</v>
      </c>
    </row>
    <row r="16">
      <c r="A16" s="7">
        <v>76.0</v>
      </c>
    </row>
    <row r="17">
      <c r="B17" s="132" t="s">
        <v>12</v>
      </c>
      <c r="C17" s="5" t="s">
        <v>146</v>
      </c>
      <c r="D17" s="5" t="s">
        <v>73</v>
      </c>
      <c r="E17" s="5">
        <v>3.0</v>
      </c>
    </row>
    <row r="18">
      <c r="A18" s="131">
        <v>12.0</v>
      </c>
      <c r="B18" s="132" t="s">
        <v>12</v>
      </c>
      <c r="C18" s="134" t="s">
        <v>169</v>
      </c>
      <c r="D18" s="135" t="s">
        <v>73</v>
      </c>
      <c r="E18" s="135">
        <v>3.0</v>
      </c>
    </row>
    <row r="19">
      <c r="C19" s="136" t="s">
        <v>170</v>
      </c>
      <c r="D19" s="137" t="s">
        <v>25</v>
      </c>
      <c r="E19" s="135">
        <v>3.0</v>
      </c>
    </row>
    <row r="21">
      <c r="C21" s="5" t="s">
        <v>171</v>
      </c>
    </row>
    <row r="22">
      <c r="B22" s="132" t="s">
        <v>12</v>
      </c>
      <c r="C22" s="5" t="s">
        <v>172</v>
      </c>
      <c r="D22" s="5" t="s">
        <v>73</v>
      </c>
      <c r="E22" s="5">
        <v>3.0</v>
      </c>
    </row>
    <row r="24">
      <c r="B24" s="5" t="s">
        <v>166</v>
      </c>
      <c r="C24" s="129" t="s">
        <v>173</v>
      </c>
    </row>
    <row r="26">
      <c r="C26" s="5" t="s">
        <v>174</v>
      </c>
    </row>
    <row r="27">
      <c r="C27" s="40"/>
    </row>
  </sheetData>
  <mergeCells count="14">
    <mergeCell ref="J7:J8"/>
    <mergeCell ref="K7:K8"/>
    <mergeCell ref="F10:G10"/>
    <mergeCell ref="F11:G11"/>
    <mergeCell ref="F13:G13"/>
    <mergeCell ref="D15:E15"/>
    <mergeCell ref="F15:G15"/>
    <mergeCell ref="F2:H2"/>
    <mergeCell ref="F3:G3"/>
    <mergeCell ref="F4:F6"/>
    <mergeCell ref="F7:F9"/>
    <mergeCell ref="G7:G8"/>
    <mergeCell ref="H7:H8"/>
    <mergeCell ref="I7:I8"/>
  </mergeCell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4.75"/>
    <col customWidth="1" min="11" max="11" width="14.5"/>
  </cols>
  <sheetData>
    <row r="2">
      <c r="A2" s="6" t="s">
        <v>175</v>
      </c>
      <c r="C2" s="22" t="s">
        <v>29</v>
      </c>
      <c r="D2" s="22" t="s">
        <v>69</v>
      </c>
      <c r="E2" s="22" t="s">
        <v>70</v>
      </c>
      <c r="F2" s="42" t="s">
        <v>71</v>
      </c>
      <c r="G2" s="43"/>
      <c r="H2" s="44"/>
      <c r="I2" s="45" t="s">
        <v>72</v>
      </c>
      <c r="J2" s="127" t="s">
        <v>159</v>
      </c>
      <c r="K2" s="138" t="s">
        <v>176</v>
      </c>
    </row>
    <row r="3">
      <c r="A3" s="131"/>
      <c r="B3" s="135" t="s">
        <v>177</v>
      </c>
      <c r="C3" s="122" t="s">
        <v>178</v>
      </c>
      <c r="D3" s="121" t="s">
        <v>81</v>
      </c>
      <c r="E3" s="63">
        <v>3.0</v>
      </c>
      <c r="F3" s="115" t="s">
        <v>73</v>
      </c>
      <c r="G3" s="49"/>
      <c r="H3" s="50">
        <f>SUMIF($D$3:$D$13,F3,$E$3:$E$13)+'2-2'!H3</f>
        <v>18</v>
      </c>
      <c r="I3" s="51">
        <v>24.0</v>
      </c>
      <c r="J3" s="40">
        <f t="shared" ref="J3:J7" si="1">I3-H3</f>
        <v>6</v>
      </c>
      <c r="K3" s="4" t="s">
        <v>179</v>
      </c>
      <c r="L3" s="5">
        <v>2.0</v>
      </c>
    </row>
    <row r="4">
      <c r="B4" s="132"/>
      <c r="C4" s="63"/>
      <c r="D4" s="46"/>
      <c r="E4" s="56"/>
      <c r="F4" s="118" t="s">
        <v>75</v>
      </c>
      <c r="G4" s="119" t="s">
        <v>74</v>
      </c>
      <c r="H4" s="128">
        <f>SUMIF($D$3:$D$13,G4,$E$3:$E$13)+'2-2'!H4</f>
        <v>9</v>
      </c>
      <c r="I4" s="54">
        <v>9.0</v>
      </c>
      <c r="J4" s="133">
        <f t="shared" si="1"/>
        <v>0</v>
      </c>
      <c r="K4" s="139" t="s">
        <v>180</v>
      </c>
      <c r="L4" s="5" t="s">
        <v>181</v>
      </c>
    </row>
    <row r="5">
      <c r="B5" s="121"/>
      <c r="C5" s="46"/>
      <c r="D5" s="46"/>
      <c r="E5" s="63"/>
      <c r="F5" s="55"/>
      <c r="G5" s="119" t="s">
        <v>76</v>
      </c>
      <c r="H5" s="50">
        <f>SUMIF($D$3:$D$13,G5,$E$3:$E$13)+'2-2'!H5</f>
        <v>9</v>
      </c>
      <c r="I5" s="57">
        <v>18.0</v>
      </c>
      <c r="J5" s="40">
        <f t="shared" si="1"/>
        <v>9</v>
      </c>
      <c r="K5" s="140"/>
    </row>
    <row r="6">
      <c r="C6" s="141"/>
      <c r="D6" s="56"/>
      <c r="E6" s="46"/>
      <c r="F6" s="55"/>
      <c r="G6" s="119" t="s">
        <v>77</v>
      </c>
      <c r="H6" s="50">
        <f>SUMIF($D$3:$D$13,G6,$E$3:$E$13)+'2-2'!H6</f>
        <v>0</v>
      </c>
      <c r="I6" s="61">
        <v>9.0</v>
      </c>
      <c r="J6" s="40">
        <f t="shared" si="1"/>
        <v>9</v>
      </c>
      <c r="K6" s="4" t="s">
        <v>182</v>
      </c>
    </row>
    <row r="7">
      <c r="C7" s="142"/>
      <c r="D7" s="122"/>
      <c r="E7" s="122"/>
      <c r="F7" s="118" t="s">
        <v>80</v>
      </c>
      <c r="G7" s="119" t="s">
        <v>81</v>
      </c>
      <c r="H7" s="50">
        <f>SUMIF($D$3:$D$13,G7,$E$3:$E$13)+'2-2'!H7</f>
        <v>12</v>
      </c>
      <c r="I7" s="54">
        <v>15.0</v>
      </c>
      <c r="J7" s="40">
        <f t="shared" si="1"/>
        <v>3</v>
      </c>
      <c r="K7" s="139" t="s">
        <v>183</v>
      </c>
      <c r="L7" s="5" t="s">
        <v>184</v>
      </c>
    </row>
    <row r="8">
      <c r="C8" s="129"/>
      <c r="D8" s="121"/>
      <c r="E8" s="121"/>
      <c r="F8" s="55"/>
      <c r="H8" s="66"/>
      <c r="I8" s="67"/>
      <c r="K8" s="140"/>
    </row>
    <row r="9">
      <c r="C9" s="63"/>
      <c r="D9" s="46"/>
      <c r="E9" s="56"/>
      <c r="F9" s="55"/>
      <c r="G9" s="119" t="s">
        <v>84</v>
      </c>
      <c r="H9" s="50">
        <f>SUMIF($D$3:$D$13,F9,$E$3:$E$13)+'2-2'!H9</f>
        <v>12</v>
      </c>
      <c r="I9" s="57">
        <v>21.0</v>
      </c>
      <c r="J9" s="40">
        <f t="shared" ref="J9:J11" si="2">I9-H9</f>
        <v>9</v>
      </c>
      <c r="K9" s="4" t="s">
        <v>185</v>
      </c>
    </row>
    <row r="10">
      <c r="C10" s="63"/>
      <c r="D10" s="46"/>
      <c r="E10" s="56"/>
      <c r="F10" s="125" t="s">
        <v>25</v>
      </c>
      <c r="H10" s="50">
        <f>SUMIF($D$3:$D$13,G10,$E$3:$E$13)+'2-2'!H10</f>
        <v>10</v>
      </c>
      <c r="I10" s="54">
        <v>15.0</v>
      </c>
      <c r="J10" s="40">
        <f t="shared" si="2"/>
        <v>5</v>
      </c>
      <c r="K10" s="139" t="s">
        <v>186</v>
      </c>
      <c r="L10" s="5" t="s">
        <v>187</v>
      </c>
    </row>
    <row r="11">
      <c r="C11" s="99"/>
      <c r="D11" s="46"/>
      <c r="E11" s="46"/>
      <c r="F11" s="119" t="s">
        <v>79</v>
      </c>
      <c r="H11" s="143">
        <v>24.0</v>
      </c>
      <c r="I11" s="61">
        <v>24.0</v>
      </c>
      <c r="J11" s="133">
        <f t="shared" si="2"/>
        <v>0</v>
      </c>
      <c r="K11" s="140"/>
    </row>
    <row r="12">
      <c r="C12" s="129"/>
      <c r="D12" s="121"/>
      <c r="E12" s="121"/>
      <c r="F12" s="119"/>
      <c r="H12" s="144"/>
      <c r="I12" s="30"/>
      <c r="J12" s="40"/>
    </row>
    <row r="13">
      <c r="C13" s="36"/>
      <c r="D13" s="59"/>
      <c r="E13" s="101"/>
      <c r="F13" s="119"/>
      <c r="G13" s="119"/>
      <c r="H13" s="145"/>
      <c r="I13" s="73"/>
      <c r="J13" s="40"/>
    </row>
    <row r="14">
      <c r="C14" s="36" t="s">
        <v>89</v>
      </c>
      <c r="D14" s="75">
        <f>SUM(E3:E13)</f>
        <v>3</v>
      </c>
      <c r="E14" s="76"/>
      <c r="F14" s="12" t="s">
        <v>90</v>
      </c>
      <c r="G14" s="44"/>
      <c r="H14" s="78">
        <f>SUM(H3:H13)</f>
        <v>94</v>
      </c>
      <c r="I14" s="10">
        <f t="shared" ref="I14:J14" si="3">SUM(I3:I12)</f>
        <v>135</v>
      </c>
      <c r="J14" s="40">
        <f t="shared" si="3"/>
        <v>41</v>
      </c>
      <c r="L14" s="5" t="s">
        <v>188</v>
      </c>
    </row>
    <row r="15">
      <c r="J15" s="40"/>
    </row>
  </sheetData>
  <mergeCells count="19">
    <mergeCell ref="H7:H8"/>
    <mergeCell ref="I7:I8"/>
    <mergeCell ref="J7:J8"/>
    <mergeCell ref="K7:K8"/>
    <mergeCell ref="K10:K11"/>
    <mergeCell ref="L10:L11"/>
    <mergeCell ref="F7:F9"/>
    <mergeCell ref="F10:G10"/>
    <mergeCell ref="F11:G11"/>
    <mergeCell ref="F12:G12"/>
    <mergeCell ref="D14:E14"/>
    <mergeCell ref="F14:G14"/>
    <mergeCell ref="F2:H2"/>
    <mergeCell ref="F3:G3"/>
    <mergeCell ref="F4:F6"/>
    <mergeCell ref="K4:K5"/>
    <mergeCell ref="L4:L6"/>
    <mergeCell ref="G7:G8"/>
    <mergeCell ref="L7:L9"/>
  </mergeCell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3.63"/>
    <col customWidth="1" min="10" max="10" width="22.75"/>
    <col customWidth="1" min="11" max="11" width="20.13"/>
    <col customWidth="1" min="12" max="12" width="21.25"/>
  </cols>
  <sheetData>
    <row r="2">
      <c r="A2" s="7"/>
      <c r="B2" s="22" t="s">
        <v>157</v>
      </c>
      <c r="C2" s="22" t="s">
        <v>29</v>
      </c>
      <c r="D2" s="22" t="s">
        <v>69</v>
      </c>
      <c r="E2" s="22" t="s">
        <v>70</v>
      </c>
      <c r="F2" s="42" t="s">
        <v>71</v>
      </c>
      <c r="G2" s="43"/>
      <c r="H2" s="44"/>
      <c r="I2" s="45" t="s">
        <v>72</v>
      </c>
      <c r="J2" s="7" t="s">
        <v>32</v>
      </c>
      <c r="K2" s="7" t="s">
        <v>189</v>
      </c>
    </row>
    <row r="3">
      <c r="A3" s="5" t="s">
        <v>190</v>
      </c>
      <c r="B3" s="5">
        <v>12.0</v>
      </c>
      <c r="C3" s="63" t="s">
        <v>191</v>
      </c>
      <c r="D3" s="46" t="s">
        <v>84</v>
      </c>
      <c r="E3" s="46">
        <v>3.0</v>
      </c>
      <c r="F3" s="97" t="s">
        <v>73</v>
      </c>
      <c r="G3" s="49"/>
      <c r="H3" s="128">
        <f>SUMIF($D$3:$D$13,F3,$E$3:$E$13)+'겨울 계절학기'!H3</f>
        <v>24</v>
      </c>
      <c r="I3" s="51">
        <v>24.0</v>
      </c>
      <c r="J3" s="40">
        <f>I3-H3</f>
        <v>0</v>
      </c>
      <c r="K3" s="5">
        <f>J3/3</f>
        <v>0</v>
      </c>
      <c r="L3" s="6" t="s">
        <v>12</v>
      </c>
    </row>
    <row r="4">
      <c r="A4" s="111"/>
      <c r="B4" s="111">
        <v>12.0</v>
      </c>
      <c r="C4" s="26" t="s">
        <v>40</v>
      </c>
      <c r="D4" s="46" t="s">
        <v>76</v>
      </c>
      <c r="E4" s="46">
        <v>3.0</v>
      </c>
      <c r="F4" s="98" t="s">
        <v>75</v>
      </c>
      <c r="G4" s="5" t="s">
        <v>74</v>
      </c>
      <c r="H4" s="128">
        <f>SUMIF($D$3:$D$13,G4,$E$3:$E$13)+'겨울 계절학기'!H4</f>
        <v>9</v>
      </c>
      <c r="I4" s="54">
        <v>9.0</v>
      </c>
      <c r="J4" s="40"/>
      <c r="K4" s="5"/>
    </row>
    <row r="5">
      <c r="A5" s="5" t="s">
        <v>190</v>
      </c>
      <c r="B5" s="5">
        <v>12.0</v>
      </c>
      <c r="C5" s="26" t="s">
        <v>192</v>
      </c>
      <c r="D5" s="56" t="s">
        <v>84</v>
      </c>
      <c r="E5" s="46">
        <v>3.0</v>
      </c>
      <c r="F5" s="55"/>
      <c r="G5" s="5" t="s">
        <v>76</v>
      </c>
      <c r="H5" s="50">
        <f>SUMIF($D$3:$D$13,G5,$E$3:$E$13)+'겨울 계절학기'!H5</f>
        <v>15</v>
      </c>
      <c r="I5" s="57">
        <v>18.0</v>
      </c>
      <c r="J5" s="40">
        <f t="shared" ref="J5:J7" si="1">I5-H5</f>
        <v>3</v>
      </c>
      <c r="K5" s="5">
        <f t="shared" ref="K5:K7" si="2">J5/3</f>
        <v>1</v>
      </c>
      <c r="L5" s="6" t="s">
        <v>58</v>
      </c>
    </row>
    <row r="6">
      <c r="A6" s="5">
        <v>1.0</v>
      </c>
      <c r="B6" s="5">
        <v>4.0</v>
      </c>
      <c r="C6" s="26" t="s">
        <v>60</v>
      </c>
      <c r="D6" s="46" t="s">
        <v>76</v>
      </c>
      <c r="E6" s="46">
        <v>3.0</v>
      </c>
      <c r="F6" s="55"/>
      <c r="G6" s="5" t="s">
        <v>77</v>
      </c>
      <c r="H6" s="60">
        <f>SUMIF($D$3:$D$13,G6,$E$3:$E$13)+'겨울 계절학기'!H6</f>
        <v>3</v>
      </c>
      <c r="I6" s="61">
        <v>9.0</v>
      </c>
      <c r="J6" s="40">
        <f t="shared" si="1"/>
        <v>6</v>
      </c>
      <c r="K6" s="5">
        <f t="shared" si="2"/>
        <v>2</v>
      </c>
      <c r="L6" s="6" t="s">
        <v>193</v>
      </c>
    </row>
    <row r="7">
      <c r="A7" s="5">
        <v>1.0</v>
      </c>
      <c r="B7" s="5">
        <v>12.0</v>
      </c>
      <c r="C7" s="26" t="s">
        <v>194</v>
      </c>
      <c r="D7" s="56" t="s">
        <v>77</v>
      </c>
      <c r="E7" s="63">
        <v>3.0</v>
      </c>
      <c r="F7" s="98" t="s">
        <v>80</v>
      </c>
      <c r="G7" s="5" t="s">
        <v>81</v>
      </c>
      <c r="H7" s="50">
        <f>SUMIF($D$3:$D$13,G7,$E$3:$E$13)+'겨울 계절학기'!H7</f>
        <v>12</v>
      </c>
      <c r="I7" s="54">
        <v>15.0</v>
      </c>
      <c r="J7" s="40">
        <f t="shared" si="1"/>
        <v>3</v>
      </c>
      <c r="K7" s="5">
        <f t="shared" si="2"/>
        <v>1</v>
      </c>
      <c r="L7" s="6" t="s">
        <v>46</v>
      </c>
    </row>
    <row r="8">
      <c r="A8" s="5"/>
      <c r="B8" s="7"/>
      <c r="C8" s="146" t="s">
        <v>195</v>
      </c>
      <c r="D8" s="46" t="s">
        <v>73</v>
      </c>
      <c r="E8" s="46">
        <v>3.0</v>
      </c>
      <c r="F8" s="55"/>
      <c r="H8" s="66"/>
      <c r="I8" s="67"/>
      <c r="L8" s="6"/>
    </row>
    <row r="9">
      <c r="A9" s="5" t="s">
        <v>12</v>
      </c>
      <c r="B9" s="5">
        <v>12.0</v>
      </c>
      <c r="C9" s="46" t="s">
        <v>146</v>
      </c>
      <c r="D9" s="56" t="s">
        <v>73</v>
      </c>
      <c r="E9" s="56">
        <v>3.0</v>
      </c>
      <c r="F9" s="55"/>
      <c r="G9" s="5" t="s">
        <v>84</v>
      </c>
      <c r="H9" s="68">
        <f>SUMIF($D$3:$D$13,G9,$E$3:$E$13)+'겨울 계절학기'!H9</f>
        <v>18</v>
      </c>
      <c r="I9" s="57">
        <v>21.0</v>
      </c>
      <c r="J9" s="40">
        <f t="shared" ref="J9:J10" si="3">I9-H9</f>
        <v>3</v>
      </c>
      <c r="K9" s="5">
        <f t="shared" ref="K9:K10" si="4">J9/3</f>
        <v>1</v>
      </c>
      <c r="L9" s="6" t="s">
        <v>196</v>
      </c>
    </row>
    <row r="10">
      <c r="B10" s="40"/>
      <c r="C10" s="63"/>
      <c r="D10" s="46"/>
      <c r="E10" s="56"/>
      <c r="F10" s="63" t="s">
        <v>25</v>
      </c>
      <c r="H10" s="68">
        <f>SUMIF($D$3:$D$13,G10,$E$3:$E$13)+'겨울 계절학기'!H10</f>
        <v>10</v>
      </c>
      <c r="I10" s="54">
        <v>15.0</v>
      </c>
      <c r="J10" s="40">
        <f t="shared" si="3"/>
        <v>5</v>
      </c>
      <c r="K10" s="147">
        <f t="shared" si="4"/>
        <v>1.666666667</v>
      </c>
      <c r="L10" s="6" t="s">
        <v>187</v>
      </c>
    </row>
    <row r="11">
      <c r="C11" s="46" t="s">
        <v>197</v>
      </c>
      <c r="D11" s="46" t="s">
        <v>77</v>
      </c>
      <c r="E11" s="46"/>
      <c r="F11" s="5" t="s">
        <v>79</v>
      </c>
      <c r="H11" s="100">
        <f>SUMIF($D$3:$D$13,G11,$E$3:$E$13)+'겨울 계절학기'!H11</f>
        <v>24</v>
      </c>
      <c r="I11" s="61">
        <v>24.0</v>
      </c>
      <c r="J11" s="40"/>
      <c r="K11" s="5"/>
    </row>
    <row r="12">
      <c r="B12" s="5" t="s">
        <v>198</v>
      </c>
      <c r="C12" s="26" t="s">
        <v>199</v>
      </c>
      <c r="D12" s="56"/>
      <c r="E12" s="46"/>
      <c r="F12" s="5"/>
      <c r="H12" s="68"/>
      <c r="I12" s="30"/>
      <c r="K12" s="5"/>
    </row>
    <row r="13">
      <c r="B13" s="5"/>
      <c r="C13" s="117"/>
      <c r="D13" s="59"/>
      <c r="E13" s="101"/>
      <c r="F13" s="5"/>
      <c r="G13" s="5"/>
      <c r="H13" s="50"/>
      <c r="I13" s="73"/>
    </row>
    <row r="14">
      <c r="A14" s="5">
        <v>76.0</v>
      </c>
      <c r="B14" s="133">
        <f>SUM(B3:B9)</f>
        <v>64</v>
      </c>
      <c r="C14" s="36" t="s">
        <v>89</v>
      </c>
      <c r="D14" s="75">
        <f>SUM(E3:E13)</f>
        <v>21</v>
      </c>
      <c r="E14" s="76"/>
      <c r="F14" s="77" t="s">
        <v>90</v>
      </c>
      <c r="G14" s="44"/>
      <c r="H14" s="78">
        <f t="shared" ref="H14:I14" si="5">SUM(H3:H12)</f>
        <v>115</v>
      </c>
      <c r="I14" s="10">
        <f t="shared" si="5"/>
        <v>135</v>
      </c>
      <c r="J14" s="148">
        <f>I14-H14</f>
        <v>20</v>
      </c>
      <c r="K14" s="126">
        <f>SUM(K3:K13)</f>
        <v>6.666666667</v>
      </c>
    </row>
    <row r="16">
      <c r="A16" s="6" t="s">
        <v>200</v>
      </c>
      <c r="B16" s="40">
        <f>A14-B14</f>
        <v>12</v>
      </c>
    </row>
    <row r="18">
      <c r="A18" s="2" t="s">
        <v>201</v>
      </c>
      <c r="B18" s="149">
        <f>94/135</f>
        <v>0.6962962963</v>
      </c>
      <c r="C18" s="5"/>
    </row>
  </sheetData>
  <mergeCells count="14">
    <mergeCell ref="J7:J8"/>
    <mergeCell ref="K7:K8"/>
    <mergeCell ref="F10:G10"/>
    <mergeCell ref="F11:G11"/>
    <mergeCell ref="F12:G12"/>
    <mergeCell ref="D14:E14"/>
    <mergeCell ref="F14:G14"/>
    <mergeCell ref="F2:H2"/>
    <mergeCell ref="F3:G3"/>
    <mergeCell ref="F4:F6"/>
    <mergeCell ref="F7:F9"/>
    <mergeCell ref="G7:G8"/>
    <mergeCell ref="H7:H8"/>
    <mergeCell ref="I7:I8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15.88"/>
    <col customWidth="1" min="3" max="3" width="28.38"/>
  </cols>
  <sheetData>
    <row r="2">
      <c r="A2" s="5" t="s">
        <v>157</v>
      </c>
      <c r="C2" s="22" t="s">
        <v>29</v>
      </c>
      <c r="D2" s="22" t="s">
        <v>69</v>
      </c>
      <c r="E2" s="22" t="s">
        <v>70</v>
      </c>
      <c r="F2" s="42" t="s">
        <v>71</v>
      </c>
      <c r="G2" s="43"/>
      <c r="H2" s="44"/>
      <c r="I2" s="45" t="s">
        <v>72</v>
      </c>
    </row>
    <row r="3">
      <c r="A3" s="5">
        <v>12.0</v>
      </c>
      <c r="C3" s="150" t="s">
        <v>58</v>
      </c>
      <c r="D3" s="151" t="s">
        <v>76</v>
      </c>
      <c r="E3" s="152">
        <v>3.0</v>
      </c>
      <c r="F3" s="97" t="s">
        <v>73</v>
      </c>
      <c r="G3" s="49"/>
      <c r="H3" s="128">
        <f>SUMIF($D$3:$D$13,F3,$E$3:$E$13)+'3-1'!H3</f>
        <v>24</v>
      </c>
      <c r="I3" s="51">
        <v>24.0</v>
      </c>
    </row>
    <row r="4">
      <c r="A4" s="5">
        <v>12.0</v>
      </c>
      <c r="B4" s="7"/>
      <c r="C4" s="153" t="s">
        <v>202</v>
      </c>
      <c r="D4" s="121" t="s">
        <v>77</v>
      </c>
      <c r="E4" s="121">
        <v>3.0</v>
      </c>
      <c r="F4" s="98" t="s">
        <v>75</v>
      </c>
      <c r="G4" s="5" t="s">
        <v>74</v>
      </c>
      <c r="H4" s="128">
        <f>SUMIF($D$3:$D$13,G4,$E$3:$E$13)+'3-1'!H4</f>
        <v>9</v>
      </c>
      <c r="I4" s="54">
        <v>9.0</v>
      </c>
    </row>
    <row r="5">
      <c r="A5" s="5">
        <v>10.0</v>
      </c>
      <c r="B5" s="5"/>
      <c r="C5" s="26" t="s">
        <v>203</v>
      </c>
      <c r="D5" s="56" t="s">
        <v>77</v>
      </c>
      <c r="E5" s="46">
        <v>3.0</v>
      </c>
      <c r="F5" s="55"/>
      <c r="G5" s="5" t="s">
        <v>76</v>
      </c>
      <c r="H5" s="128">
        <f>SUMIF($D$3:$D$13,G5,$E$3:$E$13)+'3-1'!H5</f>
        <v>18</v>
      </c>
      <c r="I5" s="57">
        <v>18.0</v>
      </c>
    </row>
    <row r="6">
      <c r="A6" s="7">
        <v>12.0</v>
      </c>
      <c r="B6" s="7" t="s">
        <v>190</v>
      </c>
      <c r="C6" s="26" t="s">
        <v>183</v>
      </c>
      <c r="D6" s="46" t="s">
        <v>81</v>
      </c>
      <c r="E6" s="46">
        <v>3.0</v>
      </c>
      <c r="F6" s="55"/>
      <c r="G6" s="5" t="s">
        <v>77</v>
      </c>
      <c r="H6" s="143">
        <f>SUMIF($D$3:$D$13,G6,$E$3:$E$13)+'3-1'!H6</f>
        <v>9</v>
      </c>
      <c r="I6" s="61">
        <v>9.0</v>
      </c>
    </row>
    <row r="7">
      <c r="A7" s="7">
        <v>12.0</v>
      </c>
      <c r="B7" s="7" t="s">
        <v>190</v>
      </c>
      <c r="C7" s="26" t="s">
        <v>204</v>
      </c>
      <c r="D7" s="56" t="s">
        <v>84</v>
      </c>
      <c r="E7" s="63">
        <v>3.0</v>
      </c>
      <c r="F7" s="98" t="s">
        <v>80</v>
      </c>
      <c r="G7" s="5" t="s">
        <v>81</v>
      </c>
      <c r="H7" s="128">
        <f>SUMIF($D$3:$D$13,G7,$E$3:$E$13)+'3-1'!H7</f>
        <v>15</v>
      </c>
      <c r="I7" s="54">
        <v>15.0</v>
      </c>
    </row>
    <row r="8">
      <c r="A8" s="5">
        <v>12.0</v>
      </c>
      <c r="B8" s="7"/>
      <c r="C8" s="26" t="s">
        <v>205</v>
      </c>
      <c r="D8" s="56" t="s">
        <v>25</v>
      </c>
      <c r="E8" s="63">
        <v>3.0</v>
      </c>
      <c r="F8" s="55"/>
      <c r="H8" s="66"/>
      <c r="I8" s="67"/>
    </row>
    <row r="9">
      <c r="A9" s="5">
        <v>6.0</v>
      </c>
      <c r="B9" s="5"/>
      <c r="C9" s="99" t="s">
        <v>206</v>
      </c>
      <c r="D9" s="46" t="s">
        <v>25</v>
      </c>
      <c r="E9" s="56">
        <v>3.0</v>
      </c>
      <c r="F9" s="55"/>
      <c r="G9" s="5" t="s">
        <v>84</v>
      </c>
      <c r="H9" s="100">
        <f>SUMIF($D$3:$D$13,G9,$E$3:$E$13)+'3-1'!H9</f>
        <v>21</v>
      </c>
      <c r="I9" s="57">
        <v>21.0</v>
      </c>
    </row>
    <row r="10">
      <c r="C10" s="63"/>
      <c r="D10" s="46"/>
      <c r="E10" s="56"/>
      <c r="F10" s="63" t="s">
        <v>25</v>
      </c>
      <c r="H10" s="100">
        <f>SUMIF($D$3:$D$13,F10,$E$3:$E$13)+'3-1'!H10</f>
        <v>16</v>
      </c>
      <c r="I10" s="54">
        <v>15.0</v>
      </c>
    </row>
    <row r="11">
      <c r="C11" s="99"/>
      <c r="D11" s="46"/>
      <c r="E11" s="46"/>
      <c r="F11" s="5" t="s">
        <v>79</v>
      </c>
      <c r="H11" s="100">
        <f>SUMIF($D$3:$D$13,F11,$E$3:$E$13)+'3-1'!H11</f>
        <v>24</v>
      </c>
      <c r="I11" s="61">
        <v>24.0</v>
      </c>
    </row>
    <row r="12">
      <c r="C12" s="26"/>
      <c r="D12" s="56"/>
      <c r="E12" s="46"/>
      <c r="F12" s="5"/>
      <c r="H12" s="68"/>
      <c r="I12" s="30"/>
    </row>
    <row r="13">
      <c r="C13" s="36"/>
      <c r="D13" s="59"/>
      <c r="E13" s="101"/>
      <c r="F13" s="5"/>
      <c r="G13" s="5"/>
      <c r="H13" s="50"/>
      <c r="I13" s="73"/>
    </row>
    <row r="14">
      <c r="A14" s="148">
        <f>SUM(A3:A9)</f>
        <v>76</v>
      </c>
      <c r="B14" s="5">
        <v>76.0</v>
      </c>
      <c r="C14" s="36" t="s">
        <v>89</v>
      </c>
      <c r="D14" s="75">
        <f>SUM(E3:E13)</f>
        <v>21</v>
      </c>
      <c r="E14" s="76"/>
      <c r="F14" s="77" t="s">
        <v>90</v>
      </c>
      <c r="G14" s="44"/>
      <c r="H14" s="154">
        <f t="shared" ref="H14:I14" si="1">SUM(H3:H12)</f>
        <v>136</v>
      </c>
      <c r="I14" s="10">
        <f t="shared" si="1"/>
        <v>135</v>
      </c>
    </row>
    <row r="16">
      <c r="A16" s="6" t="s">
        <v>207</v>
      </c>
      <c r="B16" s="148">
        <f>B14-A14</f>
        <v>0</v>
      </c>
    </row>
    <row r="18">
      <c r="A18" s="2" t="s">
        <v>201</v>
      </c>
      <c r="B18" s="40">
        <f>'3-1'!H14/135</f>
        <v>0.8518518519</v>
      </c>
    </row>
    <row r="20">
      <c r="B20" s="6" t="s">
        <v>208</v>
      </c>
      <c r="C20" s="6" t="s">
        <v>209</v>
      </c>
    </row>
    <row r="21">
      <c r="C21" s="6" t="s">
        <v>210</v>
      </c>
      <c r="D21" s="6" t="s">
        <v>211</v>
      </c>
      <c r="E21" s="6" t="s">
        <v>212</v>
      </c>
    </row>
    <row r="23">
      <c r="D23" s="6" t="s">
        <v>166</v>
      </c>
      <c r="E23" s="6" t="s">
        <v>213</v>
      </c>
    </row>
  </sheetData>
  <mergeCells count="12">
    <mergeCell ref="F10:G10"/>
    <mergeCell ref="F11:G11"/>
    <mergeCell ref="F12:G12"/>
    <mergeCell ref="D14:E14"/>
    <mergeCell ref="F14:G14"/>
    <mergeCell ref="F2:H2"/>
    <mergeCell ref="F3:G3"/>
    <mergeCell ref="F4:F6"/>
    <mergeCell ref="F7:F9"/>
    <mergeCell ref="G7:G8"/>
    <mergeCell ref="H7:H8"/>
    <mergeCell ref="I7:I8"/>
  </mergeCell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B2" s="155" t="s">
        <v>79</v>
      </c>
      <c r="C2" s="156">
        <f>SUM(C4:C6)</f>
        <v>24</v>
      </c>
      <c r="E2" s="155" t="s">
        <v>24</v>
      </c>
      <c r="F2" s="157">
        <f>SUM(F4:F6)</f>
        <v>36</v>
      </c>
      <c r="H2" s="155" t="s">
        <v>214</v>
      </c>
      <c r="I2" s="157">
        <f>SUM(I4:I6)</f>
        <v>36</v>
      </c>
    </row>
    <row r="4">
      <c r="B4" s="158" t="s">
        <v>215</v>
      </c>
      <c r="C4" s="83">
        <v>18.0</v>
      </c>
      <c r="E4" s="158" t="s">
        <v>28</v>
      </c>
      <c r="F4" s="83">
        <v>9.0</v>
      </c>
      <c r="H4" s="158" t="s">
        <v>28</v>
      </c>
      <c r="I4" s="83">
        <v>15.0</v>
      </c>
    </row>
    <row r="5">
      <c r="B5" s="159" t="s">
        <v>216</v>
      </c>
      <c r="C5" s="85">
        <v>3.0</v>
      </c>
      <c r="E5" s="159" t="s">
        <v>61</v>
      </c>
      <c r="F5" s="85">
        <v>18.0</v>
      </c>
      <c r="H5" s="160"/>
      <c r="I5" s="161"/>
    </row>
    <row r="6">
      <c r="B6" s="162" t="s">
        <v>217</v>
      </c>
      <c r="C6" s="90">
        <v>3.0</v>
      </c>
      <c r="E6" s="162" t="s">
        <v>218</v>
      </c>
      <c r="F6" s="90">
        <v>9.0</v>
      </c>
      <c r="H6" s="162" t="s">
        <v>218</v>
      </c>
      <c r="I6" s="90">
        <v>21.0</v>
      </c>
    </row>
    <row r="10">
      <c r="B10" s="155" t="s">
        <v>219</v>
      </c>
      <c r="C10" s="156">
        <f>SUM(C12:C17)</f>
        <v>41</v>
      </c>
      <c r="F10" s="163">
        <v>45352.0</v>
      </c>
      <c r="K10" s="163">
        <v>45353.0</v>
      </c>
    </row>
    <row r="12">
      <c r="B12" s="158" t="s">
        <v>12</v>
      </c>
      <c r="C12" s="83">
        <v>6.0</v>
      </c>
      <c r="F12" s="158" t="s">
        <v>12</v>
      </c>
      <c r="G12" s="83">
        <v>6.0</v>
      </c>
      <c r="H12" s="149">
        <f t="shared" ref="H12:H17" si="1">G12/3</f>
        <v>2</v>
      </c>
      <c r="K12" s="158" t="s">
        <v>12</v>
      </c>
      <c r="L12" s="83">
        <f t="shared" ref="L12:L16" si="2">C12-G12</f>
        <v>0</v>
      </c>
      <c r="M12" s="149">
        <f t="shared" ref="M12:M17" si="3">L12/3</f>
        <v>0</v>
      </c>
    </row>
    <row r="13">
      <c r="A13" s="6" t="s">
        <v>24</v>
      </c>
      <c r="B13" s="159" t="s">
        <v>61</v>
      </c>
      <c r="C13" s="85">
        <v>9.0</v>
      </c>
      <c r="E13" s="6" t="s">
        <v>24</v>
      </c>
      <c r="F13" s="159" t="s">
        <v>61</v>
      </c>
      <c r="G13" s="85">
        <v>6.0</v>
      </c>
      <c r="H13" s="149">
        <f t="shared" si="1"/>
        <v>2</v>
      </c>
      <c r="J13" s="6" t="s">
        <v>24</v>
      </c>
      <c r="K13" s="159" t="s">
        <v>61</v>
      </c>
      <c r="L13" s="85">
        <f t="shared" si="2"/>
        <v>3</v>
      </c>
      <c r="M13" s="149">
        <f t="shared" si="3"/>
        <v>1</v>
      </c>
    </row>
    <row r="14">
      <c r="B14" s="159" t="s">
        <v>218</v>
      </c>
      <c r="C14" s="85">
        <v>9.0</v>
      </c>
      <c r="F14" s="159" t="s">
        <v>218</v>
      </c>
      <c r="G14" s="85">
        <v>3.0</v>
      </c>
      <c r="H14" s="149">
        <f t="shared" si="1"/>
        <v>1</v>
      </c>
      <c r="K14" s="159" t="s">
        <v>218</v>
      </c>
      <c r="L14" s="85">
        <f t="shared" si="2"/>
        <v>6</v>
      </c>
      <c r="M14" s="149">
        <f t="shared" si="3"/>
        <v>2</v>
      </c>
    </row>
    <row r="15">
      <c r="A15" s="6" t="s">
        <v>214</v>
      </c>
      <c r="B15" s="159" t="s">
        <v>28</v>
      </c>
      <c r="C15" s="85">
        <v>3.0</v>
      </c>
      <c r="E15" s="6" t="s">
        <v>214</v>
      </c>
      <c r="F15" s="159" t="s">
        <v>28</v>
      </c>
      <c r="G15" s="85">
        <v>0.0</v>
      </c>
      <c r="H15" s="149">
        <f t="shared" si="1"/>
        <v>0</v>
      </c>
      <c r="J15" s="6" t="s">
        <v>214</v>
      </c>
      <c r="K15" s="159" t="s">
        <v>28</v>
      </c>
      <c r="L15" s="85">
        <f t="shared" si="2"/>
        <v>3</v>
      </c>
      <c r="M15" s="149">
        <f t="shared" si="3"/>
        <v>1</v>
      </c>
    </row>
    <row r="16">
      <c r="B16" s="159" t="s">
        <v>218</v>
      </c>
      <c r="C16" s="85">
        <v>9.0</v>
      </c>
      <c r="F16" s="159" t="s">
        <v>218</v>
      </c>
      <c r="G16" s="85">
        <v>6.0</v>
      </c>
      <c r="H16" s="149">
        <f t="shared" si="1"/>
        <v>2</v>
      </c>
      <c r="K16" s="159" t="s">
        <v>218</v>
      </c>
      <c r="L16" s="85">
        <f t="shared" si="2"/>
        <v>3</v>
      </c>
      <c r="M16" s="149">
        <f t="shared" si="3"/>
        <v>1</v>
      </c>
    </row>
    <row r="17">
      <c r="B17" s="162" t="s">
        <v>220</v>
      </c>
      <c r="C17" s="90">
        <v>5.0</v>
      </c>
      <c r="F17" s="162" t="s">
        <v>220</v>
      </c>
      <c r="G17" s="90">
        <v>0.0</v>
      </c>
      <c r="H17" s="149">
        <f t="shared" si="1"/>
        <v>0</v>
      </c>
      <c r="K17" s="162" t="s">
        <v>220</v>
      </c>
      <c r="L17" s="90">
        <v>6.0</v>
      </c>
      <c r="M17" s="164">
        <f t="shared" si="3"/>
        <v>2</v>
      </c>
    </row>
    <row r="18">
      <c r="G18" s="165">
        <f t="shared" ref="G18:H18" si="4">SUM(G12:G17)</f>
        <v>21</v>
      </c>
      <c r="H18" s="165">
        <f t="shared" si="4"/>
        <v>7</v>
      </c>
      <c r="L18" s="165">
        <f t="shared" ref="L18:M18" si="5">SUM(L12:L17)</f>
        <v>21</v>
      </c>
      <c r="M18" s="166">
        <f t="shared" si="5"/>
        <v>7</v>
      </c>
    </row>
    <row r="20">
      <c r="A20" s="6" t="s">
        <v>221</v>
      </c>
      <c r="B20" s="6" t="s">
        <v>222</v>
      </c>
      <c r="C20" s="6">
        <v>3.0</v>
      </c>
      <c r="E20" s="2" t="s">
        <v>12</v>
      </c>
      <c r="F20" s="6" t="s">
        <v>146</v>
      </c>
      <c r="J20" s="6" t="s">
        <v>12</v>
      </c>
    </row>
    <row r="21">
      <c r="B21" s="6" t="s">
        <v>223</v>
      </c>
      <c r="C21" s="6">
        <v>3.0</v>
      </c>
      <c r="E21" s="2" t="s">
        <v>224</v>
      </c>
      <c r="F21" s="6" t="s">
        <v>225</v>
      </c>
      <c r="J21" s="2" t="s">
        <v>224</v>
      </c>
      <c r="K21" s="6" t="s">
        <v>58</v>
      </c>
    </row>
    <row r="22">
      <c r="B22" s="6" t="s">
        <v>178</v>
      </c>
      <c r="C22" s="6">
        <v>3.0</v>
      </c>
      <c r="E22" s="165"/>
      <c r="F22" s="6" t="s">
        <v>226</v>
      </c>
      <c r="J22" s="165"/>
    </row>
    <row r="23">
      <c r="B23" s="2" t="s">
        <v>183</v>
      </c>
      <c r="C23" s="6">
        <v>3.0</v>
      </c>
      <c r="E23" s="2" t="s">
        <v>227</v>
      </c>
      <c r="F23" s="6" t="s">
        <v>197</v>
      </c>
      <c r="J23" s="2" t="s">
        <v>227</v>
      </c>
      <c r="K23" s="6" t="s">
        <v>228</v>
      </c>
    </row>
    <row r="24">
      <c r="B24" s="6" t="s">
        <v>105</v>
      </c>
      <c r="C24" s="6">
        <v>3.0</v>
      </c>
      <c r="E24" s="165"/>
      <c r="F24" s="6" t="s">
        <v>194</v>
      </c>
      <c r="J24" s="165"/>
    </row>
    <row r="25">
      <c r="C25" s="165">
        <f>SUM(C20:C24)</f>
        <v>15</v>
      </c>
      <c r="E25" s="2" t="s">
        <v>229</v>
      </c>
      <c r="F25" s="6" t="s">
        <v>192</v>
      </c>
      <c r="J25" s="2" t="s">
        <v>221</v>
      </c>
      <c r="K25" s="6" t="s">
        <v>46</v>
      </c>
    </row>
    <row r="26">
      <c r="A26" s="6" t="s">
        <v>229</v>
      </c>
      <c r="C26" s="165">
        <f>36-C25</f>
        <v>21</v>
      </c>
      <c r="F26" s="6" t="s">
        <v>230</v>
      </c>
    </row>
    <row r="27">
      <c r="A27" s="6" t="s">
        <v>79</v>
      </c>
      <c r="B27" s="6" t="s">
        <v>231</v>
      </c>
      <c r="C27" s="6">
        <v>3.0</v>
      </c>
      <c r="J27" s="2" t="s">
        <v>229</v>
      </c>
    </row>
    <row r="28">
      <c r="B28" s="6" t="s">
        <v>232</v>
      </c>
      <c r="C28" s="6">
        <v>3.0</v>
      </c>
    </row>
    <row r="29">
      <c r="C29" s="165">
        <f>SUM(C27:C28)+C25+C26</f>
        <v>42</v>
      </c>
    </row>
  </sheetData>
  <drawing r:id="rId1"/>
</worksheet>
</file>