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ee90477d22b4e6b/Documents/Website Articles/Sent to Editor/"/>
    </mc:Choice>
  </mc:AlternateContent>
  <xr:revisionPtr revIDLastSave="220" documentId="8_{A0AD48FE-F732-4BEC-9DDA-8B6430BF5ED0}" xr6:coauthVersionLast="47" xr6:coauthVersionMax="47" xr10:uidLastSave="{5F3DFEB9-6F4E-4FB4-8B61-EC96CB23C62C}"/>
  <bookViews>
    <workbookView xWindow="-98" yWindow="-98" windowWidth="21795" windowHeight="13875" xr2:uid="{00000000-000D-0000-FFFF-FFFF00000000}"/>
  </bookViews>
  <sheets>
    <sheet name="SOV" sheetId="4" r:id="rId1"/>
  </sheets>
  <definedNames>
    <definedName name="_xlnm.Print_Area" localSheetId="0">SOV!$A$1:$F$66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5" i="4" l="1"/>
  <c r="D61" i="4"/>
  <c r="D60" i="4"/>
  <c r="F60" i="4" s="1"/>
  <c r="C61" i="4"/>
  <c r="C60" i="4"/>
  <c r="F49" i="4"/>
  <c r="F10" i="4"/>
  <c r="F12" i="4"/>
  <c r="F13" i="4"/>
  <c r="F15" i="4"/>
  <c r="F18" i="4"/>
  <c r="F20" i="4"/>
  <c r="F21" i="4"/>
  <c r="F23" i="4"/>
  <c r="F24" i="4"/>
  <c r="F25" i="4"/>
  <c r="F27" i="4"/>
  <c r="F28" i="4"/>
  <c r="F29" i="4"/>
  <c r="F31" i="4"/>
  <c r="F33" i="4"/>
  <c r="F34" i="4"/>
  <c r="F35" i="4"/>
  <c r="F36" i="4"/>
  <c r="F38" i="4"/>
  <c r="F39" i="4"/>
  <c r="F41" i="4"/>
  <c r="F42" i="4"/>
  <c r="F44" i="4"/>
  <c r="F46" i="4"/>
  <c r="F48" i="4"/>
  <c r="F51" i="4"/>
  <c r="F52" i="4"/>
  <c r="F54" i="4"/>
  <c r="F56" i="4"/>
  <c r="F9" i="4"/>
  <c r="E46" i="4"/>
  <c r="E27" i="4"/>
  <c r="E10" i="4"/>
  <c r="E13" i="4"/>
  <c r="E20" i="4"/>
  <c r="E21" i="4"/>
  <c r="E44" i="4"/>
  <c r="E52" i="4"/>
  <c r="E57" i="4"/>
  <c r="E58" i="4"/>
  <c r="E41" i="4"/>
  <c r="C39" i="4"/>
  <c r="E38" i="4"/>
  <c r="E12" i="4"/>
  <c r="E9" i="4"/>
  <c r="E16" i="4"/>
  <c r="E35" i="4"/>
  <c r="D56" i="4"/>
  <c r="E49" i="4"/>
  <c r="E42" i="4"/>
  <c r="E61" i="4" l="1"/>
  <c r="F61" i="4"/>
  <c r="E34" i="4"/>
  <c r="E48" i="4"/>
  <c r="E31" i="4"/>
  <c r="E36" i="4"/>
  <c r="E39" i="4"/>
  <c r="E54" i="4"/>
  <c r="E51" i="4"/>
  <c r="E29" i="4"/>
  <c r="E23" i="4"/>
  <c r="E18" i="4"/>
  <c r="E56" i="4"/>
  <c r="E15" i="4"/>
  <c r="E25" i="4"/>
  <c r="E33" i="4"/>
  <c r="E28" i="4"/>
  <c r="D63" i="4"/>
  <c r="D65" i="4" s="1"/>
  <c r="E24" i="4"/>
  <c r="C63" i="4"/>
  <c r="E60" i="4"/>
  <c r="F63" i="4" l="1"/>
  <c r="E63" i="4"/>
  <c r="C66" i="4" l="1"/>
  <c r="E65" i="4"/>
  <c r="F65" i="4" l="1"/>
  <c r="D66" i="4"/>
  <c r="E66" i="4" s="1"/>
  <c r="F66" i="4" l="1"/>
</calcChain>
</file>

<file path=xl/sharedStrings.xml><?xml version="1.0" encoding="utf-8"?>
<sst xmlns="http://schemas.openxmlformats.org/spreadsheetml/2006/main" count="66" uniqueCount="66">
  <si>
    <t>WORK AREA</t>
  </si>
  <si>
    <t>CSI CODE</t>
  </si>
  <si>
    <t>Overhead @ 10%</t>
  </si>
  <si>
    <t>General Conditions, Temp Facilities &amp; Controls</t>
  </si>
  <si>
    <t>Demolition &amp; Site Preparation</t>
  </si>
  <si>
    <t>Metals; Structural</t>
  </si>
  <si>
    <t>Finish Carpentry &amp; Trim</t>
  </si>
  <si>
    <t>Insulation</t>
  </si>
  <si>
    <t>Drywall</t>
  </si>
  <si>
    <t>Toilet Bath &amp; Laundry Accessories</t>
  </si>
  <si>
    <t>HVAC</t>
  </si>
  <si>
    <t>Division 14:</t>
  </si>
  <si>
    <t>Electrical</t>
  </si>
  <si>
    <t>Division 1</t>
  </si>
  <si>
    <t>Division 2</t>
  </si>
  <si>
    <t>Division 12</t>
  </si>
  <si>
    <t>Division 10</t>
  </si>
  <si>
    <t>Division 9</t>
  </si>
  <si>
    <t>Division 8</t>
  </si>
  <si>
    <t>Division 7</t>
  </si>
  <si>
    <t>Other:</t>
  </si>
  <si>
    <t>Division 6</t>
  </si>
  <si>
    <t>Division 3</t>
  </si>
  <si>
    <t>Division 4</t>
  </si>
  <si>
    <t>Division 5</t>
  </si>
  <si>
    <t>Doors &amp; Windows Installed</t>
  </si>
  <si>
    <t>Total</t>
  </si>
  <si>
    <t>Scaffolding &amp; Rental Equiptment</t>
  </si>
  <si>
    <t>Light Fixture Allowance</t>
  </si>
  <si>
    <t>Sub Total</t>
  </si>
  <si>
    <t>Excavation &amp; Infill</t>
  </si>
  <si>
    <t>Framing Complete</t>
  </si>
  <si>
    <t>Metal Railings; int &amp; ext.</t>
  </si>
  <si>
    <t>Painting &amp; Staining Complete</t>
  </si>
  <si>
    <t>Wardrobe and Closets</t>
  </si>
  <si>
    <t>Cabinets &amp; Built-ins</t>
  </si>
  <si>
    <t>Plumbing &amp; Gas</t>
  </si>
  <si>
    <t>Punch Out, Breakdown &amp; Cleaning</t>
  </si>
  <si>
    <t>Overhead Heating Units</t>
  </si>
  <si>
    <t>Drainage and Containment</t>
  </si>
  <si>
    <t>WRB, Siding &amp; Trim</t>
  </si>
  <si>
    <t>Stone Veneer</t>
  </si>
  <si>
    <t>Temporary Water Proofing</t>
  </si>
  <si>
    <t>Pre-engineering Contengency</t>
  </si>
  <si>
    <t>Decking</t>
  </si>
  <si>
    <t>Countertops</t>
  </si>
  <si>
    <t>Tile</t>
  </si>
  <si>
    <t>Can't Reconcile</t>
  </si>
  <si>
    <t>Flat Work/Driveway</t>
  </si>
  <si>
    <t>Roofing &amp; Deck Waterproofing</t>
  </si>
  <si>
    <t>Profit @ 7% &amp; 5%</t>
  </si>
  <si>
    <t xml:space="preserve">Ownership: </t>
  </si>
  <si>
    <t xml:space="preserve">Address: </t>
  </si>
  <si>
    <t>SCHEDULE OF VALUES</t>
  </si>
  <si>
    <t>Concrete/Flat Work</t>
  </si>
  <si>
    <t>Contractor #1</t>
  </si>
  <si>
    <t>Contractor #2</t>
  </si>
  <si>
    <t>Division 31:</t>
  </si>
  <si>
    <t>Division 26:</t>
  </si>
  <si>
    <t>Division 22:</t>
  </si>
  <si>
    <t>Division 23:</t>
  </si>
  <si>
    <t>Difference $</t>
  </si>
  <si>
    <t>Difference %</t>
  </si>
  <si>
    <t>Flooring</t>
  </si>
  <si>
    <t>Tax @ 10.35%</t>
  </si>
  <si>
    <t xml:space="preserve">Project: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</si>
</sst>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&quot;$&quot;#,##0.0"/>
  </numFmts>
  <fonts count="14" x14ac:knownFonts="1">
    <font>
      <sz val="10"/>
      <name val="Arial"/>
    </font>
    <font>
      <sz val="10"/>
      <name val="Arial"/>
      <family val="2"/>
    </font>
    <font>
      <b/>
      <u/>
      <sz val="16"/>
      <name val="Cambria"/>
      <family val="1"/>
      <scheme val="major"/>
    </font>
    <font>
      <b/>
      <u/>
      <sz val="14"/>
      <name val="Cambria"/>
      <family val="1"/>
      <scheme val="major"/>
    </font>
    <font>
      <sz val="10"/>
      <name val="Cambria"/>
      <family val="1"/>
      <scheme val="major"/>
    </font>
    <font>
      <b/>
      <sz val="10"/>
      <name val="Cambria"/>
      <family val="1"/>
      <scheme val="maj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6"/>
      <name val="Cambria"/>
      <family val="1"/>
      <scheme val="major"/>
    </font>
    <font>
      <sz val="14"/>
      <name val="Cambria"/>
      <family val="1"/>
      <scheme val="major"/>
    </font>
    <font>
      <sz val="11"/>
      <name val="Cambria"/>
      <family val="1"/>
      <scheme val="major"/>
    </font>
    <font>
      <b/>
      <u/>
      <sz val="14"/>
      <color rgb="FFFF0000"/>
      <name val="Cambria"/>
      <family val="1"/>
      <scheme val="major"/>
    </font>
    <font>
      <sz val="10"/>
      <color rgb="FFFF0000"/>
      <name val="Cambria"/>
      <family val="1"/>
      <scheme val="maj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1" applyFont="1" applyAlignment="1">
      <alignment horizontal="center" vertical="center"/>
    </xf>
    <xf numFmtId="44" fontId="3" fillId="0" borderId="0" xfId="2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14" fontId="5" fillId="0" borderId="0" xfId="0" applyNumberFormat="1" applyFont="1"/>
    <xf numFmtId="0" fontId="6" fillId="0" borderId="0" xfId="1" applyFont="1"/>
    <xf numFmtId="0" fontId="6" fillId="0" borderId="0" xfId="1" applyFont="1" applyAlignment="1">
      <alignment horizontal="center"/>
    </xf>
    <xf numFmtId="44" fontId="7" fillId="0" borderId="0" xfId="2" applyFont="1" applyFill="1" applyBorder="1"/>
    <xf numFmtId="44" fontId="4" fillId="0" borderId="0" xfId="0" applyNumberFormat="1" applyFont="1"/>
    <xf numFmtId="44" fontId="6" fillId="0" borderId="0" xfId="1" applyNumberFormat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9" fillId="0" borderId="0" xfId="1" applyFont="1"/>
    <xf numFmtId="0" fontId="10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164" fontId="9" fillId="0" borderId="0" xfId="2" applyNumberFormat="1" applyFont="1" applyFill="1" applyBorder="1"/>
    <xf numFmtId="44" fontId="9" fillId="0" borderId="0" xfId="2" applyFont="1" applyFill="1" applyBorder="1"/>
    <xf numFmtId="44" fontId="9" fillId="0" borderId="0" xfId="2" applyFont="1" applyFill="1" applyBorder="1" applyAlignment="1">
      <alignment horizontal="center"/>
    </xf>
    <xf numFmtId="44" fontId="3" fillId="0" borderId="0" xfId="2" applyFont="1" applyFill="1" applyBorder="1" applyAlignment="1">
      <alignment horizontal="center" vertical="center" wrapText="1"/>
    </xf>
    <xf numFmtId="0" fontId="12" fillId="0" borderId="0" xfId="0" applyFont="1"/>
    <xf numFmtId="0" fontId="11" fillId="0" borderId="0" xfId="0" applyFont="1" applyAlignment="1">
      <alignment horizontal="center" vertical="center"/>
    </xf>
    <xf numFmtId="0" fontId="7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9" fontId="12" fillId="0" borderId="0" xfId="4" applyFont="1"/>
    <xf numFmtId="165" fontId="7" fillId="0" borderId="0" xfId="2" applyNumberFormat="1" applyFont="1" applyFill="1" applyBorder="1"/>
    <xf numFmtId="165" fontId="12" fillId="0" borderId="0" xfId="0" applyNumberFormat="1" applyFont="1"/>
    <xf numFmtId="165" fontId="4" fillId="0" borderId="0" xfId="0" applyNumberFormat="1" applyFont="1"/>
    <xf numFmtId="165" fontId="8" fillId="0" borderId="0" xfId="2" applyNumberFormat="1" applyFont="1" applyFill="1" applyBorder="1"/>
    <xf numFmtId="165" fontId="4" fillId="0" borderId="0" xfId="1" applyNumberFormat="1" applyFont="1"/>
    <xf numFmtId="165" fontId="9" fillId="0" borderId="0" xfId="2" applyNumberFormat="1" applyFont="1" applyFill="1" applyBorder="1"/>
    <xf numFmtId="0" fontId="2" fillId="0" borderId="0" xfId="0" applyFont="1" applyAlignment="1">
      <alignment horizontal="center"/>
    </xf>
  </cellXfs>
  <cellStyles count="5">
    <cellStyle name="Currency 2" xfId="2" xr:uid="{00000000-0005-0000-0000-000000000000}"/>
    <cellStyle name="Normal" xfId="0" builtinId="0"/>
    <cellStyle name="Normal 2" xfId="1" xr:uid="{00000000-0005-0000-0000-000002000000}"/>
    <cellStyle name="Percent" xfId="4" builtinId="5"/>
    <cellStyle name="Percent 2" xfId="3" xr:uid="{00000000-0005-0000-0000-000003000000}"/>
  </cellStyles>
  <dxfs count="0"/>
  <tableStyles count="0" defaultTableStyle="TableStyleMedium9" defaultPivotStyle="PivotStyleLight16"/>
  <colors>
    <mruColors>
      <color rgb="FF4C07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5"/>
  <sheetViews>
    <sheetView showGridLines="0" tabSelected="1" workbookViewId="0">
      <selection sqref="A1:F66"/>
    </sheetView>
  </sheetViews>
  <sheetFormatPr defaultColWidth="9.1328125" defaultRowHeight="12.75" x14ac:dyDescent="0.35"/>
  <cols>
    <col min="1" max="1" width="14.9296875" style="3" customWidth="1"/>
    <col min="2" max="2" width="45.59765625" style="3" customWidth="1"/>
    <col min="3" max="4" width="18.59765625" style="3" customWidth="1"/>
    <col min="5" max="6" width="17.59765625" style="3" customWidth="1"/>
    <col min="7" max="7" width="11.265625" style="3" bestFit="1" customWidth="1"/>
    <col min="8" max="8" width="20.265625" style="3" customWidth="1"/>
    <col min="9" max="9" width="9.1328125" style="3"/>
    <col min="10" max="10" width="18" style="3" customWidth="1"/>
    <col min="11" max="16384" width="9.1328125" style="3"/>
  </cols>
  <sheetData>
    <row r="1" spans="1:6" ht="18.75" customHeight="1" x14ac:dyDescent="0.55000000000000004">
      <c r="A1" s="33" t="s">
        <v>53</v>
      </c>
      <c r="B1" s="33"/>
      <c r="C1" s="33"/>
      <c r="D1" s="33"/>
      <c r="E1" s="33"/>
      <c r="F1" s="33"/>
    </row>
    <row r="2" spans="1:6" x14ac:dyDescent="0.35">
      <c r="A2" s="4" t="s">
        <v>65</v>
      </c>
      <c r="C2" s="5"/>
      <c r="D2" s="5"/>
    </row>
    <row r="3" spans="1:6" x14ac:dyDescent="0.35">
      <c r="A3" s="4" t="s">
        <v>51</v>
      </c>
    </row>
    <row r="4" spans="1:6" x14ac:dyDescent="0.35">
      <c r="A4" s="4" t="s">
        <v>52</v>
      </c>
    </row>
    <row r="5" spans="1:6" x14ac:dyDescent="0.35">
      <c r="A5" s="4"/>
    </row>
    <row r="6" spans="1:6" ht="55.5" customHeight="1" x14ac:dyDescent="0.35">
      <c r="A6" s="1" t="s">
        <v>1</v>
      </c>
      <c r="B6" s="1" t="s">
        <v>0</v>
      </c>
      <c r="C6" s="21" t="s">
        <v>55</v>
      </c>
      <c r="D6" s="21" t="s">
        <v>56</v>
      </c>
      <c r="E6" s="23" t="s">
        <v>61</v>
      </c>
      <c r="F6" s="23" t="s">
        <v>62</v>
      </c>
    </row>
    <row r="7" spans="1:6" ht="15.75" customHeight="1" x14ac:dyDescent="0.35">
      <c r="A7" s="1"/>
      <c r="B7" s="1"/>
      <c r="C7" s="2"/>
      <c r="D7" s="2"/>
      <c r="E7" s="22"/>
      <c r="F7" s="22"/>
    </row>
    <row r="8" spans="1:6" ht="12.95" customHeight="1" x14ac:dyDescent="0.4">
      <c r="A8" s="6" t="s">
        <v>13</v>
      </c>
      <c r="B8" s="7"/>
      <c r="C8" s="8"/>
      <c r="D8" s="8"/>
      <c r="E8" s="22"/>
      <c r="F8" s="22"/>
    </row>
    <row r="9" spans="1:6" ht="12.95" customHeight="1" x14ac:dyDescent="0.4">
      <c r="A9" s="24">
        <v>10000</v>
      </c>
      <c r="B9" s="7" t="s">
        <v>3</v>
      </c>
      <c r="C9" s="27">
        <v>55000</v>
      </c>
      <c r="D9" s="27">
        <v>79208</v>
      </c>
      <c r="E9" s="28">
        <f>D9-C9</f>
        <v>24208</v>
      </c>
      <c r="F9" s="26">
        <f>(C9-D9)/C9</f>
        <v>-0.44014545454545456</v>
      </c>
    </row>
    <row r="10" spans="1:6" ht="12.95" customHeight="1" x14ac:dyDescent="0.4">
      <c r="A10" s="24">
        <v>11000</v>
      </c>
      <c r="B10" s="7" t="s">
        <v>42</v>
      </c>
      <c r="C10" s="27">
        <v>2500</v>
      </c>
      <c r="D10" s="27">
        <v>0</v>
      </c>
      <c r="E10" s="28">
        <f t="shared" ref="E10:E66" si="0">D10-C10</f>
        <v>-2500</v>
      </c>
      <c r="F10" s="26">
        <f t="shared" ref="F10:F66" si="1">(C10-D10)/C10</f>
        <v>1</v>
      </c>
    </row>
    <row r="11" spans="1:6" ht="12.95" customHeight="1" x14ac:dyDescent="0.4">
      <c r="A11" s="25" t="s">
        <v>14</v>
      </c>
      <c r="B11" s="7"/>
      <c r="C11" s="27"/>
      <c r="D11" s="27"/>
      <c r="E11" s="28"/>
      <c r="F11" s="26"/>
    </row>
    <row r="12" spans="1:6" ht="12.95" customHeight="1" x14ac:dyDescent="0.4">
      <c r="A12" s="24">
        <v>20000</v>
      </c>
      <c r="B12" s="7" t="s">
        <v>4</v>
      </c>
      <c r="C12" s="27">
        <v>79300</v>
      </c>
      <c r="D12" s="27">
        <v>73255</v>
      </c>
      <c r="E12" s="28">
        <f t="shared" si="0"/>
        <v>-6045</v>
      </c>
      <c r="F12" s="26">
        <f t="shared" si="1"/>
        <v>7.6229508196721307E-2</v>
      </c>
    </row>
    <row r="13" spans="1:6" ht="12.95" customHeight="1" x14ac:dyDescent="0.4">
      <c r="A13" s="24">
        <v>25000</v>
      </c>
      <c r="B13" s="7" t="s">
        <v>39</v>
      </c>
      <c r="C13" s="27">
        <v>5000</v>
      </c>
      <c r="D13" s="27">
        <v>0</v>
      </c>
      <c r="E13" s="28">
        <f t="shared" si="0"/>
        <v>-5000</v>
      </c>
      <c r="F13" s="26">
        <f t="shared" si="1"/>
        <v>1</v>
      </c>
    </row>
    <row r="14" spans="1:6" ht="12.95" customHeight="1" x14ac:dyDescent="0.4">
      <c r="A14" s="25" t="s">
        <v>22</v>
      </c>
      <c r="B14" s="7"/>
      <c r="C14" s="27"/>
      <c r="D14" s="27"/>
      <c r="E14" s="28"/>
      <c r="F14" s="26"/>
    </row>
    <row r="15" spans="1:6" ht="12.95" customHeight="1" x14ac:dyDescent="0.4">
      <c r="A15" s="24">
        <v>30000</v>
      </c>
      <c r="B15" s="7" t="s">
        <v>54</v>
      </c>
      <c r="C15" s="27">
        <v>53000</v>
      </c>
      <c r="D15" s="27">
        <v>56015</v>
      </c>
      <c r="E15" s="28">
        <f t="shared" si="0"/>
        <v>3015</v>
      </c>
      <c r="F15" s="26">
        <f t="shared" si="1"/>
        <v>-5.6886792452830189E-2</v>
      </c>
    </row>
    <row r="16" spans="1:6" ht="12.95" customHeight="1" x14ac:dyDescent="0.4">
      <c r="A16" s="24">
        <v>31000</v>
      </c>
      <c r="B16" s="7" t="s">
        <v>48</v>
      </c>
      <c r="C16" s="27">
        <v>0</v>
      </c>
      <c r="D16" s="27">
        <v>0</v>
      </c>
      <c r="E16" s="28">
        <f t="shared" si="0"/>
        <v>0</v>
      </c>
      <c r="F16" s="26"/>
    </row>
    <row r="17" spans="1:6" ht="12.95" customHeight="1" x14ac:dyDescent="0.4">
      <c r="A17" s="6" t="s">
        <v>23</v>
      </c>
      <c r="B17" s="7"/>
      <c r="C17" s="27"/>
      <c r="D17" s="27"/>
      <c r="E17" s="28"/>
      <c r="F17" s="26"/>
    </row>
    <row r="18" spans="1:6" ht="12.95" customHeight="1" x14ac:dyDescent="0.4">
      <c r="A18" s="24">
        <v>40000</v>
      </c>
      <c r="B18" s="10" t="s">
        <v>41</v>
      </c>
      <c r="C18" s="27">
        <v>16000</v>
      </c>
      <c r="D18" s="27">
        <v>12752</v>
      </c>
      <c r="E18" s="28">
        <f t="shared" si="0"/>
        <v>-3248</v>
      </c>
      <c r="F18" s="26">
        <f t="shared" si="1"/>
        <v>0.20300000000000001</v>
      </c>
    </row>
    <row r="19" spans="1:6" ht="12.95" customHeight="1" x14ac:dyDescent="0.4">
      <c r="A19" s="6" t="s">
        <v>24</v>
      </c>
      <c r="B19" s="10"/>
      <c r="C19" s="27"/>
      <c r="D19" s="27"/>
      <c r="E19" s="28"/>
      <c r="F19" s="26"/>
    </row>
    <row r="20" spans="1:6" ht="12.95" customHeight="1" x14ac:dyDescent="0.4">
      <c r="A20" s="24">
        <v>51200</v>
      </c>
      <c r="B20" s="10" t="s">
        <v>5</v>
      </c>
      <c r="C20" s="27">
        <v>45000</v>
      </c>
      <c r="D20" s="27">
        <v>41000</v>
      </c>
      <c r="E20" s="28">
        <f t="shared" si="0"/>
        <v>-4000</v>
      </c>
      <c r="F20" s="26">
        <f t="shared" si="1"/>
        <v>8.8888888888888892E-2</v>
      </c>
    </row>
    <row r="21" spans="1:6" ht="12.95" customHeight="1" x14ac:dyDescent="0.4">
      <c r="A21" s="24">
        <v>53100</v>
      </c>
      <c r="B21" s="10" t="s">
        <v>32</v>
      </c>
      <c r="C21" s="27">
        <v>20500</v>
      </c>
      <c r="D21" s="27">
        <v>15000</v>
      </c>
      <c r="E21" s="28">
        <f t="shared" si="0"/>
        <v>-5500</v>
      </c>
      <c r="F21" s="26">
        <f t="shared" si="1"/>
        <v>0.26829268292682928</v>
      </c>
    </row>
    <row r="22" spans="1:6" ht="12.95" customHeight="1" x14ac:dyDescent="0.4">
      <c r="A22" s="25" t="s">
        <v>21</v>
      </c>
      <c r="B22" s="10"/>
      <c r="C22" s="27"/>
      <c r="D22" s="27"/>
      <c r="E22" s="28"/>
      <c r="F22" s="26"/>
    </row>
    <row r="23" spans="1:6" ht="12.95" customHeight="1" x14ac:dyDescent="0.4">
      <c r="A23" s="24">
        <v>61100</v>
      </c>
      <c r="B23" s="10" t="s">
        <v>31</v>
      </c>
      <c r="C23" s="27">
        <v>176500</v>
      </c>
      <c r="D23" s="27">
        <v>186734</v>
      </c>
      <c r="E23" s="28">
        <f t="shared" si="0"/>
        <v>10234</v>
      </c>
      <c r="F23" s="26">
        <f t="shared" si="1"/>
        <v>-5.7983002832861189E-2</v>
      </c>
    </row>
    <row r="24" spans="1:6" ht="12.95" customHeight="1" x14ac:dyDescent="0.4">
      <c r="A24" s="24">
        <v>61500</v>
      </c>
      <c r="B24" s="10" t="s">
        <v>44</v>
      </c>
      <c r="C24" s="27">
        <v>26500</v>
      </c>
      <c r="D24" s="27">
        <v>31375</v>
      </c>
      <c r="E24" s="28">
        <f>D24-C24</f>
        <v>4875</v>
      </c>
      <c r="F24" s="26">
        <f t="shared" si="1"/>
        <v>-0.18396226415094338</v>
      </c>
    </row>
    <row r="25" spans="1:6" ht="12.95" customHeight="1" x14ac:dyDescent="0.4">
      <c r="A25" s="24">
        <v>62200</v>
      </c>
      <c r="B25" s="10" t="s">
        <v>6</v>
      </c>
      <c r="C25" s="27">
        <v>58750</v>
      </c>
      <c r="D25" s="27">
        <v>50200</v>
      </c>
      <c r="E25" s="28">
        <f t="shared" si="0"/>
        <v>-8550</v>
      </c>
      <c r="F25" s="26">
        <f t="shared" si="1"/>
        <v>0.14553191489361703</v>
      </c>
    </row>
    <row r="26" spans="1:6" ht="12.95" customHeight="1" x14ac:dyDescent="0.4">
      <c r="A26" s="25" t="s">
        <v>19</v>
      </c>
      <c r="B26" s="10"/>
      <c r="C26" s="27"/>
      <c r="D26" s="27"/>
      <c r="E26" s="28"/>
      <c r="F26" s="26"/>
    </row>
    <row r="27" spans="1:6" ht="12.95" customHeight="1" x14ac:dyDescent="0.4">
      <c r="A27" s="24">
        <v>74600</v>
      </c>
      <c r="B27" s="10" t="s">
        <v>40</v>
      </c>
      <c r="C27" s="27">
        <v>74835</v>
      </c>
      <c r="D27" s="27">
        <v>72666</v>
      </c>
      <c r="E27" s="28">
        <f t="shared" si="0"/>
        <v>-2169</v>
      </c>
      <c r="F27" s="26">
        <f t="shared" si="1"/>
        <v>2.8983764281419123E-2</v>
      </c>
    </row>
    <row r="28" spans="1:6" ht="12.95" customHeight="1" x14ac:dyDescent="0.4">
      <c r="A28" s="24">
        <v>72100</v>
      </c>
      <c r="B28" s="10" t="s">
        <v>7</v>
      </c>
      <c r="C28" s="27">
        <v>24500</v>
      </c>
      <c r="D28" s="27">
        <v>21254</v>
      </c>
      <c r="E28" s="28">
        <f t="shared" si="0"/>
        <v>-3246</v>
      </c>
      <c r="F28" s="26">
        <f t="shared" si="1"/>
        <v>0.13248979591836735</v>
      </c>
    </row>
    <row r="29" spans="1:6" ht="12.95" customHeight="1" x14ac:dyDescent="0.4">
      <c r="A29" s="24">
        <v>73200</v>
      </c>
      <c r="B29" s="10" t="s">
        <v>49</v>
      </c>
      <c r="C29" s="27">
        <v>57680</v>
      </c>
      <c r="D29" s="27">
        <v>59472</v>
      </c>
      <c r="E29" s="28">
        <f t="shared" si="0"/>
        <v>1792</v>
      </c>
      <c r="F29" s="26">
        <f t="shared" si="1"/>
        <v>-3.1067961165048542E-2</v>
      </c>
    </row>
    <row r="30" spans="1:6" ht="12.95" customHeight="1" x14ac:dyDescent="0.4">
      <c r="A30" s="25" t="s">
        <v>18</v>
      </c>
      <c r="B30" s="10"/>
      <c r="C30" s="27"/>
      <c r="D30" s="27"/>
      <c r="E30" s="28"/>
      <c r="F30" s="26"/>
    </row>
    <row r="31" spans="1:6" ht="12.95" customHeight="1" x14ac:dyDescent="0.4">
      <c r="A31" s="24">
        <v>85000</v>
      </c>
      <c r="B31" s="10" t="s">
        <v>25</v>
      </c>
      <c r="C31" s="27">
        <v>64430</v>
      </c>
      <c r="D31" s="27">
        <v>57063</v>
      </c>
      <c r="E31" s="28">
        <f t="shared" si="0"/>
        <v>-7367</v>
      </c>
      <c r="F31" s="26">
        <f t="shared" si="1"/>
        <v>0.11434114542914792</v>
      </c>
    </row>
    <row r="32" spans="1:6" ht="12.95" customHeight="1" x14ac:dyDescent="0.4">
      <c r="A32" s="25" t="s">
        <v>17</v>
      </c>
      <c r="B32" s="10"/>
      <c r="C32" s="27"/>
      <c r="D32" s="27"/>
      <c r="E32" s="28"/>
      <c r="F32" s="26"/>
    </row>
    <row r="33" spans="1:10" ht="12.95" customHeight="1" x14ac:dyDescent="0.4">
      <c r="A33" s="24">
        <v>92116</v>
      </c>
      <c r="B33" s="10" t="s">
        <v>8</v>
      </c>
      <c r="C33" s="27">
        <v>51500</v>
      </c>
      <c r="D33" s="27">
        <v>33399</v>
      </c>
      <c r="E33" s="28">
        <f t="shared" si="0"/>
        <v>-18101</v>
      </c>
      <c r="F33" s="26">
        <f t="shared" si="1"/>
        <v>0.35147572815533978</v>
      </c>
    </row>
    <row r="34" spans="1:10" ht="12.95" customHeight="1" x14ac:dyDescent="0.4">
      <c r="A34" s="24">
        <v>93000</v>
      </c>
      <c r="B34" s="10" t="s">
        <v>46</v>
      </c>
      <c r="C34" s="27">
        <v>38332</v>
      </c>
      <c r="D34" s="27">
        <v>32023</v>
      </c>
      <c r="E34" s="28">
        <f t="shared" si="0"/>
        <v>-6309</v>
      </c>
      <c r="F34" s="26">
        <f t="shared" si="1"/>
        <v>0.16458833350725244</v>
      </c>
    </row>
    <row r="35" spans="1:10" ht="12.95" customHeight="1" x14ac:dyDescent="0.4">
      <c r="A35" s="24">
        <v>96519</v>
      </c>
      <c r="B35" s="10" t="s">
        <v>63</v>
      </c>
      <c r="C35" s="27">
        <v>13333</v>
      </c>
      <c r="D35" s="27">
        <v>15181</v>
      </c>
      <c r="E35" s="28">
        <f t="shared" si="0"/>
        <v>1848</v>
      </c>
      <c r="F35" s="26">
        <f t="shared" si="1"/>
        <v>-0.13860346508662716</v>
      </c>
    </row>
    <row r="36" spans="1:10" ht="12.95" customHeight="1" x14ac:dyDescent="0.4">
      <c r="A36" s="24">
        <v>99000</v>
      </c>
      <c r="B36" s="10" t="s">
        <v>33</v>
      </c>
      <c r="C36" s="27">
        <v>64450</v>
      </c>
      <c r="D36" s="27">
        <v>35019</v>
      </c>
      <c r="E36" s="28">
        <f t="shared" si="0"/>
        <v>-29431</v>
      </c>
      <c r="F36" s="26">
        <f t="shared" si="1"/>
        <v>0.45664856477889837</v>
      </c>
    </row>
    <row r="37" spans="1:10" ht="12.95" customHeight="1" x14ac:dyDescent="0.4">
      <c r="A37" s="25" t="s">
        <v>16</v>
      </c>
      <c r="B37" s="10"/>
      <c r="C37" s="27"/>
      <c r="D37" s="27"/>
      <c r="E37" s="28"/>
      <c r="F37" s="26"/>
    </row>
    <row r="38" spans="1:10" ht="12.95" customHeight="1" x14ac:dyDescent="0.4">
      <c r="A38" s="24">
        <v>102800</v>
      </c>
      <c r="B38" s="7" t="s">
        <v>9</v>
      </c>
      <c r="C38" s="27">
        <v>32900</v>
      </c>
      <c r="D38" s="27">
        <v>25500</v>
      </c>
      <c r="E38" s="28">
        <f t="shared" si="0"/>
        <v>-7400</v>
      </c>
      <c r="F38" s="26">
        <f t="shared" si="1"/>
        <v>0.22492401215805471</v>
      </c>
    </row>
    <row r="39" spans="1:10" ht="12.95" customHeight="1" x14ac:dyDescent="0.4">
      <c r="A39" s="24">
        <v>105600</v>
      </c>
      <c r="B39" s="7" t="s">
        <v>34</v>
      </c>
      <c r="C39" s="27">
        <f>25000</f>
        <v>25000</v>
      </c>
      <c r="D39" s="27">
        <v>22266</v>
      </c>
      <c r="E39" s="28">
        <f t="shared" si="0"/>
        <v>-2734</v>
      </c>
      <c r="F39" s="26">
        <f t="shared" si="1"/>
        <v>0.10936</v>
      </c>
    </row>
    <row r="40" spans="1:10" ht="12.95" customHeight="1" x14ac:dyDescent="0.4">
      <c r="A40" s="25" t="s">
        <v>15</v>
      </c>
      <c r="B40" s="7"/>
      <c r="C40" s="27"/>
      <c r="D40" s="27"/>
      <c r="E40" s="28"/>
      <c r="F40" s="26"/>
    </row>
    <row r="41" spans="1:10" ht="12.95" customHeight="1" x14ac:dyDescent="0.4">
      <c r="A41" s="24">
        <v>123530</v>
      </c>
      <c r="B41" s="7" t="s">
        <v>35</v>
      </c>
      <c r="C41" s="27">
        <v>113200</v>
      </c>
      <c r="D41" s="27">
        <v>106233</v>
      </c>
      <c r="E41" s="28">
        <f t="shared" si="0"/>
        <v>-6967</v>
      </c>
      <c r="F41" s="26">
        <f t="shared" si="1"/>
        <v>6.1545936395759719E-2</v>
      </c>
    </row>
    <row r="42" spans="1:10" ht="12.95" customHeight="1" x14ac:dyDescent="0.4">
      <c r="A42" s="24">
        <v>123661</v>
      </c>
      <c r="B42" s="10" t="s">
        <v>45</v>
      </c>
      <c r="C42" s="27">
        <v>23150</v>
      </c>
      <c r="D42" s="27">
        <v>17124</v>
      </c>
      <c r="E42" s="28">
        <f>D42-C42</f>
        <v>-6026</v>
      </c>
      <c r="F42" s="26">
        <f t="shared" si="1"/>
        <v>0.2603023758099352</v>
      </c>
    </row>
    <row r="43" spans="1:10" ht="12.95" customHeight="1" x14ac:dyDescent="0.4">
      <c r="A43" s="6" t="s">
        <v>11</v>
      </c>
      <c r="B43" s="7"/>
      <c r="C43" s="27"/>
      <c r="D43" s="27"/>
      <c r="E43" s="28"/>
      <c r="F43" s="26"/>
      <c r="H43" s="9"/>
      <c r="J43" s="9"/>
    </row>
    <row r="44" spans="1:10" ht="12.95" customHeight="1" x14ac:dyDescent="0.4">
      <c r="A44" s="24">
        <v>14800</v>
      </c>
      <c r="B44" s="7" t="s">
        <v>27</v>
      </c>
      <c r="C44" s="27">
        <v>10000</v>
      </c>
      <c r="D44" s="27">
        <v>12000</v>
      </c>
      <c r="E44" s="28">
        <f t="shared" si="0"/>
        <v>2000</v>
      </c>
      <c r="F44" s="26">
        <f t="shared" si="1"/>
        <v>-0.2</v>
      </c>
    </row>
    <row r="45" spans="1:10" ht="12.95" customHeight="1" x14ac:dyDescent="0.4">
      <c r="A45" s="25" t="s">
        <v>59</v>
      </c>
      <c r="B45" s="7"/>
      <c r="C45" s="27"/>
      <c r="D45" s="27"/>
      <c r="E45" s="28"/>
      <c r="F45" s="26"/>
      <c r="H45" s="9"/>
      <c r="J45" s="9"/>
    </row>
    <row r="46" spans="1:10" ht="12.95" customHeight="1" x14ac:dyDescent="0.4">
      <c r="A46" s="24">
        <v>22000</v>
      </c>
      <c r="B46" s="7" t="s">
        <v>36</v>
      </c>
      <c r="C46" s="27">
        <v>26000</v>
      </c>
      <c r="D46" s="27">
        <v>32954</v>
      </c>
      <c r="E46" s="28">
        <f t="shared" ref="E46" si="2">D46-C46</f>
        <v>6954</v>
      </c>
      <c r="F46" s="26">
        <f t="shared" si="1"/>
        <v>-0.26746153846153847</v>
      </c>
      <c r="H46" s="9"/>
      <c r="J46" s="9"/>
    </row>
    <row r="47" spans="1:10" ht="12.95" customHeight="1" x14ac:dyDescent="0.4">
      <c r="A47" s="25" t="s">
        <v>60</v>
      </c>
      <c r="B47" s="7"/>
      <c r="C47" s="27"/>
      <c r="D47" s="27"/>
      <c r="E47" s="28"/>
      <c r="F47" s="26"/>
      <c r="H47" s="9"/>
      <c r="J47" s="9"/>
    </row>
    <row r="48" spans="1:10" ht="12.95" customHeight="1" x14ac:dyDescent="0.4">
      <c r="A48" s="24">
        <v>23000</v>
      </c>
      <c r="B48" s="7" t="s">
        <v>10</v>
      </c>
      <c r="C48" s="27">
        <v>25650</v>
      </c>
      <c r="D48" s="27">
        <v>25808</v>
      </c>
      <c r="E48" s="28">
        <f t="shared" si="0"/>
        <v>158</v>
      </c>
      <c r="F48" s="26">
        <f t="shared" si="1"/>
        <v>-6.1598440545808965E-3</v>
      </c>
      <c r="H48" s="9"/>
    </row>
    <row r="49" spans="1:10" ht="12.95" customHeight="1" x14ac:dyDescent="0.4">
      <c r="A49" s="24">
        <v>23100</v>
      </c>
      <c r="B49" s="7" t="s">
        <v>38</v>
      </c>
      <c r="C49" s="27">
        <v>4500</v>
      </c>
      <c r="D49" s="27">
        <v>7590</v>
      </c>
      <c r="E49" s="28">
        <f t="shared" si="0"/>
        <v>3090</v>
      </c>
      <c r="F49" s="26">
        <f t="shared" si="1"/>
        <v>-0.68666666666666665</v>
      </c>
    </row>
    <row r="50" spans="1:10" ht="12.95" customHeight="1" x14ac:dyDescent="0.4">
      <c r="A50" s="6" t="s">
        <v>58</v>
      </c>
      <c r="B50" s="7"/>
      <c r="C50" s="27"/>
      <c r="D50" s="27"/>
      <c r="E50" s="28"/>
      <c r="F50" s="26"/>
    </row>
    <row r="51" spans="1:10" ht="12.95" customHeight="1" x14ac:dyDescent="0.4">
      <c r="A51" s="24">
        <v>26000</v>
      </c>
      <c r="B51" s="7" t="s">
        <v>12</v>
      </c>
      <c r="C51" s="27">
        <v>72750</v>
      </c>
      <c r="D51" s="27">
        <v>67390</v>
      </c>
      <c r="E51" s="28">
        <f t="shared" si="0"/>
        <v>-5360</v>
      </c>
      <c r="F51" s="26">
        <f t="shared" si="1"/>
        <v>7.3676975945017181E-2</v>
      </c>
      <c r="H51" s="9"/>
    </row>
    <row r="52" spans="1:10" ht="12.95" customHeight="1" x14ac:dyDescent="0.4">
      <c r="A52" s="24">
        <v>26100</v>
      </c>
      <c r="B52" s="7" t="s">
        <v>28</v>
      </c>
      <c r="C52" s="27">
        <v>9000</v>
      </c>
      <c r="D52" s="27">
        <v>14000</v>
      </c>
      <c r="E52" s="28">
        <f t="shared" si="0"/>
        <v>5000</v>
      </c>
      <c r="F52" s="26">
        <f t="shared" si="1"/>
        <v>-0.55555555555555558</v>
      </c>
      <c r="H52" s="9"/>
    </row>
    <row r="53" spans="1:10" ht="12.95" customHeight="1" x14ac:dyDescent="0.4">
      <c r="A53" s="6" t="s">
        <v>57</v>
      </c>
      <c r="B53" s="7"/>
      <c r="C53" s="27"/>
      <c r="D53" s="27"/>
      <c r="E53" s="28"/>
      <c r="F53" s="26"/>
    </row>
    <row r="54" spans="1:10" ht="12.95" customHeight="1" x14ac:dyDescent="0.4">
      <c r="A54" s="24">
        <v>31000</v>
      </c>
      <c r="B54" s="7" t="s">
        <v>30</v>
      </c>
      <c r="C54" s="27">
        <v>29250</v>
      </c>
      <c r="D54" s="27">
        <v>30363</v>
      </c>
      <c r="E54" s="28">
        <f>D54-C54</f>
        <v>1113</v>
      </c>
      <c r="F54" s="26">
        <f t="shared" si="1"/>
        <v>-3.8051282051282054E-2</v>
      </c>
    </row>
    <row r="55" spans="1:10" ht="12.95" customHeight="1" x14ac:dyDescent="0.4">
      <c r="A55" s="6" t="s">
        <v>20</v>
      </c>
      <c r="B55" s="7"/>
      <c r="C55" s="27"/>
      <c r="D55" s="27"/>
      <c r="E55" s="28"/>
      <c r="F55" s="26"/>
      <c r="H55" s="9"/>
    </row>
    <row r="56" spans="1:10" ht="12.95" customHeight="1" x14ac:dyDescent="0.4">
      <c r="A56" s="6"/>
      <c r="B56" s="7" t="s">
        <v>37</v>
      </c>
      <c r="C56" s="27">
        <v>14000</v>
      </c>
      <c r="D56" s="27">
        <f>18992.26</f>
        <v>18992.259999999998</v>
      </c>
      <c r="E56" s="28">
        <f t="shared" si="0"/>
        <v>4992.2599999999984</v>
      </c>
      <c r="F56" s="26">
        <f t="shared" si="1"/>
        <v>-0.35658999999999991</v>
      </c>
      <c r="H56" s="9"/>
    </row>
    <row r="57" spans="1:10" ht="12.95" customHeight="1" x14ac:dyDescent="0.4">
      <c r="A57" s="6"/>
      <c r="B57" s="7" t="s">
        <v>43</v>
      </c>
      <c r="C57" s="27">
        <v>0</v>
      </c>
      <c r="D57" s="27">
        <v>0</v>
      </c>
      <c r="E57" s="28">
        <f t="shared" si="0"/>
        <v>0</v>
      </c>
      <c r="F57" s="26"/>
      <c r="H57" s="9"/>
    </row>
    <row r="58" spans="1:10" ht="12.95" customHeight="1" x14ac:dyDescent="0.4">
      <c r="A58" s="6"/>
      <c r="B58" s="7" t="s">
        <v>47</v>
      </c>
      <c r="C58" s="27">
        <v>0</v>
      </c>
      <c r="D58" s="27">
        <v>0</v>
      </c>
      <c r="E58" s="28">
        <f t="shared" si="0"/>
        <v>0</v>
      </c>
      <c r="F58" s="26"/>
      <c r="H58" s="9"/>
    </row>
    <row r="59" spans="1:10" ht="12.95" customHeight="1" x14ac:dyDescent="0.4">
      <c r="A59" s="11"/>
      <c r="C59" s="29"/>
      <c r="D59" s="29"/>
      <c r="E59" s="28"/>
      <c r="F59" s="26"/>
      <c r="H59" s="9"/>
      <c r="J59" s="9"/>
    </row>
    <row r="60" spans="1:10" ht="15.75" customHeight="1" x14ac:dyDescent="0.4">
      <c r="A60" s="11"/>
      <c r="B60" s="7" t="s">
        <v>2</v>
      </c>
      <c r="C60" s="27">
        <f>SUM(C9:C58)*0.1</f>
        <v>131251</v>
      </c>
      <c r="D60" s="27">
        <f>SUM(D9:D58)*0.1</f>
        <v>125183.626</v>
      </c>
      <c r="E60" s="28">
        <f t="shared" si="0"/>
        <v>-6067.3739999999962</v>
      </c>
      <c r="F60" s="26">
        <f t="shared" si="1"/>
        <v>4.6227259220882097E-2</v>
      </c>
      <c r="H60" s="9"/>
    </row>
    <row r="61" spans="1:10" ht="15.75" customHeight="1" x14ac:dyDescent="0.4">
      <c r="A61" s="11"/>
      <c r="B61" s="7" t="s">
        <v>50</v>
      </c>
      <c r="C61" s="27">
        <f>SUM(C9:C58)*0.07</f>
        <v>91875.700000000012</v>
      </c>
      <c r="D61" s="27">
        <f>SUM(D9:D58)*0.05</f>
        <v>62591.813000000002</v>
      </c>
      <c r="E61" s="28">
        <f t="shared" si="0"/>
        <v>-29283.88700000001</v>
      </c>
      <c r="F61" s="26">
        <f t="shared" si="1"/>
        <v>0.31873375658634445</v>
      </c>
      <c r="H61" s="9"/>
    </row>
    <row r="62" spans="1:10" ht="15.75" customHeight="1" x14ac:dyDescent="0.4">
      <c r="A62" s="11"/>
      <c r="B62" s="7"/>
      <c r="C62" s="27"/>
      <c r="D62" s="27"/>
      <c r="E62" s="28"/>
      <c r="F62" s="26"/>
      <c r="H62" s="9"/>
    </row>
    <row r="63" spans="1:10" ht="21.75" customHeight="1" x14ac:dyDescent="0.55000000000000004">
      <c r="A63" s="11"/>
      <c r="B63" s="12" t="s">
        <v>29</v>
      </c>
      <c r="C63" s="30">
        <f>SUM(C9:C61)</f>
        <v>1535636.7</v>
      </c>
      <c r="D63" s="30">
        <f>SUM(D9:D61)</f>
        <v>1439611.699</v>
      </c>
      <c r="E63" s="28">
        <f t="shared" si="0"/>
        <v>-96025.000999999931</v>
      </c>
      <c r="F63" s="26">
        <f t="shared" si="1"/>
        <v>6.2531066755567855E-2</v>
      </c>
    </row>
    <row r="64" spans="1:10" ht="17.25" customHeight="1" x14ac:dyDescent="0.35">
      <c r="A64" s="13"/>
      <c r="B64" s="14"/>
      <c r="C64" s="31"/>
      <c r="D64" s="31"/>
      <c r="E64" s="28"/>
      <c r="F64" s="26"/>
    </row>
    <row r="65" spans="1:6" ht="17.25" customHeight="1" x14ac:dyDescent="0.45">
      <c r="A65" s="15"/>
      <c r="B65" s="16" t="s">
        <v>64</v>
      </c>
      <c r="C65" s="32">
        <f>C63*0.1035</f>
        <v>158938.39844999998</v>
      </c>
      <c r="D65" s="32">
        <f>D63*0.1035</f>
        <v>148999.81084649998</v>
      </c>
      <c r="E65" s="28">
        <f t="shared" si="0"/>
        <v>-9938.5876034999965</v>
      </c>
      <c r="F65" s="26">
        <f t="shared" si="1"/>
        <v>6.2531066755567882E-2</v>
      </c>
    </row>
    <row r="66" spans="1:6" ht="24.75" customHeight="1" x14ac:dyDescent="0.55000000000000004">
      <c r="A66" s="15"/>
      <c r="B66" s="12" t="s">
        <v>26</v>
      </c>
      <c r="C66" s="30">
        <f>C65+C63</f>
        <v>1694575.0984499999</v>
      </c>
      <c r="D66" s="30">
        <f>D65+D63</f>
        <v>1588611.5098465001</v>
      </c>
      <c r="E66" s="28">
        <f t="shared" si="0"/>
        <v>-105963.58860349981</v>
      </c>
      <c r="F66" s="26">
        <f t="shared" si="1"/>
        <v>6.2531066755567799E-2</v>
      </c>
    </row>
    <row r="67" spans="1:6" ht="17.25" x14ac:dyDescent="0.45">
      <c r="A67" s="15"/>
      <c r="B67" s="17"/>
      <c r="C67" s="18"/>
      <c r="D67" s="18"/>
    </row>
    <row r="68" spans="1:6" ht="17.25" x14ac:dyDescent="0.45">
      <c r="A68" s="15"/>
      <c r="B68" s="17"/>
      <c r="C68" s="18"/>
      <c r="D68" s="18"/>
    </row>
    <row r="69" spans="1:6" ht="17.25" x14ac:dyDescent="0.45">
      <c r="A69" s="15"/>
      <c r="B69" s="17"/>
      <c r="C69" s="18"/>
      <c r="D69" s="18"/>
    </row>
    <row r="70" spans="1:6" ht="17.25" x14ac:dyDescent="0.45">
      <c r="A70" s="15"/>
      <c r="B70" s="17"/>
      <c r="C70" s="18"/>
      <c r="D70" s="19"/>
    </row>
    <row r="71" spans="1:6" ht="17.25" x14ac:dyDescent="0.45">
      <c r="A71" s="15"/>
      <c r="B71" s="17"/>
      <c r="C71" s="20"/>
      <c r="D71" s="20"/>
    </row>
    <row r="73" spans="1:6" x14ac:dyDescent="0.35">
      <c r="C73" s="9"/>
    </row>
    <row r="75" spans="1:6" x14ac:dyDescent="0.35">
      <c r="C75" s="9"/>
    </row>
  </sheetData>
  <mergeCells count="1">
    <mergeCell ref="A1:F1"/>
  </mergeCells>
  <pageMargins left="0.5" right="0.5" top="1.25" bottom="1.25" header="0.3" footer="0.3"/>
  <pageSetup scale="6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50927010617241B527AA8D1744ED80" ma:contentTypeVersion="15" ma:contentTypeDescription="Create a new document." ma:contentTypeScope="" ma:versionID="26e8005a8e61fd1304820faa68e39d78">
  <xsd:schema xmlns:xsd="http://www.w3.org/2001/XMLSchema" xmlns:xs="http://www.w3.org/2001/XMLSchema" xmlns:p="http://schemas.microsoft.com/office/2006/metadata/properties" xmlns:ns2="a7e52414-7223-480b-8913-d85e16fcf774" xmlns:ns3="0bc33031-5338-4ab0-aab6-28f0bf6723c9" targetNamespace="http://schemas.microsoft.com/office/2006/metadata/properties" ma:root="true" ma:fieldsID="c8a8b10307be17844d2d886d663592f9" ns2:_="" ns3:_="">
    <xsd:import namespace="a7e52414-7223-480b-8913-d85e16fcf774"/>
    <xsd:import namespace="0bc33031-5338-4ab0-aab6-28f0bf6723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e52414-7223-480b-8913-d85e16fcf7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49841d70-e6f7-4b97-91b2-ebda9088f49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c33031-5338-4ab0-aab6-28f0bf6723c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36308f5d-1305-43b2-9e00-76b7a8e9bd8a}" ma:internalName="TaxCatchAll" ma:showField="CatchAllData" ma:web="0bc33031-5338-4ab0-aab6-28f0bf6723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��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bc33031-5338-4ab0-aab6-28f0bf6723c9" xsi:nil="true"/>
    <lcf76f155ced4ddcb4097134ff3c332f xmlns="a7e52414-7223-480b-8913-d85e16fcf77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D4EEB3-23D3-480F-8A79-98FF5CD2AC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3AA83-BAE6-4A24-A942-B47578FF67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e52414-7223-480b-8913-d85e16fcf774"/>
    <ds:schemaRef ds:uri="0bc33031-5338-4ab0-aab6-28f0bf6723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81FC685-B29D-4FEC-8E1C-6DEB119408BC}">
  <ds:schemaRefs>
    <ds:schemaRef ds:uri="http://www.w3.org/2001/XMLSchema"/>
  </ds:schemaRefs>
</ds:datastoreItem>
</file>

<file path=customXml/itemProps4.xml><?xml version="1.0" encoding="utf-8"?>
<ds:datastoreItem xmlns:ds="http://schemas.openxmlformats.org/officeDocument/2006/customXml" ds:itemID="{DC26AEDB-331E-4904-A589-AB341171D97D}">
  <ds:schemaRefs>
    <ds:schemaRef ds:uri="http://schemas.microsoft.com/office/2006/metadata/properties"/>
    <ds:schemaRef ds:uri="http://schemas.microsoft.com/office/infopath/2007/PartnerControls"/>
    <ds:schemaRef ds:uri="0bc33031-5338-4ab0-aab6-28f0bf6723c9"/>
    <ds:schemaRef ds:uri="a7e52414-7223-480b-8913-d85e16fcf7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SOV</vt:lpstr>
      <vt:lpstr>SOV!Print_Area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Rena Haveson</dc:creator>
  <cp:lastModifiedBy>Mark Sexauer</cp:lastModifiedBy>
  <cp:lastPrinted>2021-05-25T19:38:30Z</cp:lastPrinted>
  <dcterms:created xsi:type="dcterms:W3CDTF">2000-07-08T05:11:39Z</dcterms:created>
  <dcterms:modified xsi:type="dcterms:W3CDTF">2025-12-13T20:47:02Z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{B81FC685-B29D-4FEC-8E1C-6DEB119408BC}</vt:lpwstr>
  </property>
  <property fmtid="{D5CDD505-2E9C-101B-9397-08002B2CF9AE}" pid="5" name="ContentTypeId">
    <vt:lpwstr>0x0101004C50927010617241B527AA8D1744ED80</vt:lpwstr>
  </property>
  <property fmtid="{D5CDD505-2E9C-101B-9397-08002B2CF9AE}" pid="6" name="Order">
    <vt:r8>3084400</vt:r8>
  </property>
  <property fmtid="{D5CDD505-2E9C-101B-9397-08002B2CF9AE}" pid="7" name="xd_Signature">
    <vt:bool>false</vt:bool>
  </property>
  <property fmtid="{D5CDD505-2E9C-101B-9397-08002B2CF9AE}" pid="8" name="xd_ProgID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