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30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jackh\Desktop\"/>
    </mc:Choice>
  </mc:AlternateContent>
  <xr:revisionPtr revIDLastSave="0" documentId="13_ncr:1_{90B6E15E-8723-4D1E-8ABF-A684E4CDBC2A}" xr6:coauthVersionLast="47" xr6:coauthVersionMax="47" xr10:uidLastSave="{00000000-0000-0000-0000-000000000000}"/>
  <bookViews>
    <workbookView xWindow="28680" yWindow="-120" windowWidth="29040" windowHeight="15720" xr2:uid="{DDFF6043-2B15-4A8A-8D3D-09A5B1D21961}"/>
  </bookViews>
  <sheets>
    <sheet name="P&amp;L Summary" sheetId="1" r:id="rId1"/>
    <sheet name="Metrics Summary" sheetId="7" r:id="rId2"/>
    <sheet name="Drivers" sheetId="2" r:id="rId3"/>
    <sheet name="Calculations" sheetId="3" r:id="rId4"/>
    <sheet name="Visuals" sheetId="8" r:id="rId5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27" i="3" l="1"/>
  <c r="H27" i="3"/>
  <c r="G27" i="3"/>
  <c r="F27" i="3"/>
  <c r="AL121" i="3"/>
  <c r="AL122" i="3" s="1"/>
  <c r="AJ121" i="3" a="1"/>
  <c r="AJ121" i="3" s="1"/>
  <c r="AK120" i="3" a="1"/>
  <c r="AK120" i="3" s="1"/>
  <c r="AJ120" i="3" a="1"/>
  <c r="AJ120" i="3" s="1"/>
  <c r="AL106" i="3"/>
  <c r="AL107" i="3" s="1"/>
  <c r="AK106" i="3" a="1"/>
  <c r="AK106" i="3" s="1"/>
  <c r="AJ106" i="3" a="1"/>
  <c r="AJ106" i="3" s="1"/>
  <c r="AK105" i="3" a="1"/>
  <c r="AK105" i="3" s="1"/>
  <c r="AJ105" i="3" a="1"/>
  <c r="AJ105" i="3" s="1"/>
  <c r="AL58" i="3"/>
  <c r="AL59" i="3" s="1"/>
  <c r="AK58" i="3" a="1"/>
  <c r="AK58" i="3" s="1"/>
  <c r="AJ58" i="3" a="1"/>
  <c r="AJ58" i="3" s="1"/>
  <c r="AK57" i="3" a="1"/>
  <c r="AK57" i="3" s="1"/>
  <c r="AJ57" i="3" a="1"/>
  <c r="AJ57" i="3" s="1"/>
  <c r="AL43" i="3"/>
  <c r="AL44" i="3" s="1"/>
  <c r="AK43" i="3" a="1"/>
  <c r="AK43" i="3" s="1"/>
  <c r="AJ43" i="3" a="1"/>
  <c r="AJ43" i="3" s="1"/>
  <c r="AK42" i="3" a="1"/>
  <c r="AK42" i="3" s="1"/>
  <c r="AJ42" i="3" a="1"/>
  <c r="AJ42" i="3" s="1"/>
  <c r="A42" i="3" a="1"/>
  <c r="A42" i="3" s="1"/>
  <c r="AG3" i="3"/>
  <c r="AF3" i="3"/>
  <c r="AE3" i="3"/>
  <c r="AD3" i="3"/>
  <c r="AC3" i="3"/>
  <c r="AB3" i="3"/>
  <c r="AA3" i="3"/>
  <c r="Z3" i="3"/>
  <c r="Y3" i="3"/>
  <c r="X3" i="3"/>
  <c r="W3" i="3"/>
  <c r="V3" i="3"/>
  <c r="A105" i="3" s="1" a="1"/>
  <c r="A105" i="3" s="1"/>
  <c r="U3" i="3"/>
  <c r="T3" i="3"/>
  <c r="S3" i="3"/>
  <c r="R3" i="3"/>
  <c r="Q3" i="3"/>
  <c r="P3" i="3"/>
  <c r="O3" i="3"/>
  <c r="A121" i="3" s="1" a="1"/>
  <c r="A121" i="3" s="1"/>
  <c r="N3" i="3"/>
  <c r="A120" i="3" s="1" a="1"/>
  <c r="A120" i="3" s="1"/>
  <c r="M3" i="3"/>
  <c r="L3" i="3"/>
  <c r="K3" i="3"/>
  <c r="J3" i="3"/>
  <c r="I3" i="3"/>
  <c r="H3" i="3"/>
  <c r="G3" i="3"/>
  <c r="F3" i="3"/>
  <c r="AG66" i="2"/>
  <c r="AF66" i="2"/>
  <c r="AE66" i="2"/>
  <c r="AD66" i="2"/>
  <c r="AC66" i="2"/>
  <c r="AB66" i="2"/>
  <c r="AA66" i="2"/>
  <c r="Z66" i="2"/>
  <c r="Y66" i="2"/>
  <c r="X66" i="2"/>
  <c r="W66" i="2"/>
  <c r="V66" i="2"/>
  <c r="U66" i="2"/>
  <c r="T66" i="2"/>
  <c r="S66" i="2"/>
  <c r="R66" i="2"/>
  <c r="Q66" i="2"/>
  <c r="P66" i="2"/>
  <c r="O66" i="2"/>
  <c r="N66" i="2"/>
  <c r="M66" i="2"/>
  <c r="L66" i="2"/>
  <c r="K66" i="2"/>
  <c r="J66" i="2"/>
  <c r="I66" i="2"/>
  <c r="H66" i="2"/>
  <c r="G66" i="2"/>
  <c r="F66" i="2"/>
  <c r="E66" i="2"/>
  <c r="D66" i="2"/>
  <c r="C66" i="2"/>
  <c r="B66" i="2"/>
  <c r="AA64" i="2"/>
  <c r="AB64" i="2" s="1"/>
  <c r="Y64" i="2"/>
  <c r="X64" i="2" s="1"/>
  <c r="W64" i="2" s="1"/>
  <c r="V64" i="2" s="1"/>
  <c r="AG63" i="2"/>
  <c r="AF63" i="2"/>
  <c r="AE63" i="2"/>
  <c r="AD63" i="2"/>
  <c r="AC63" i="2"/>
  <c r="AB63" i="2"/>
  <c r="AA63" i="2"/>
  <c r="Z63" i="2"/>
  <c r="Y63" i="2"/>
  <c r="X63" i="2"/>
  <c r="W63" i="2"/>
  <c r="V63" i="2"/>
  <c r="U63" i="2"/>
  <c r="T63" i="2"/>
  <c r="S63" i="2"/>
  <c r="R63" i="2"/>
  <c r="Q63" i="2"/>
  <c r="P63" i="2"/>
  <c r="O63" i="2"/>
  <c r="N63" i="2"/>
  <c r="M63" i="2"/>
  <c r="L63" i="2"/>
  <c r="K63" i="2"/>
  <c r="J63" i="2"/>
  <c r="I63" i="2"/>
  <c r="H63" i="2"/>
  <c r="G63" i="2"/>
  <c r="F63" i="2"/>
  <c r="E63" i="2"/>
  <c r="D63" i="2"/>
  <c r="C63" i="2"/>
  <c r="B63" i="2"/>
  <c r="AA61" i="2"/>
  <c r="Y61" i="2"/>
  <c r="X61" i="2" s="1"/>
  <c r="W61" i="2" s="1"/>
  <c r="V61" i="2" s="1"/>
  <c r="AC54" i="2"/>
  <c r="I10" i="7" s="1"/>
  <c r="P10" i="7" s="1"/>
  <c r="AG53" i="2"/>
  <c r="AF53" i="2"/>
  <c r="AE53" i="2"/>
  <c r="AD53" i="2"/>
  <c r="AC53" i="2"/>
  <c r="AB53" i="2"/>
  <c r="AA53" i="2"/>
  <c r="Z53" i="2"/>
  <c r="Y53" i="2"/>
  <c r="X53" i="2"/>
  <c r="W53" i="2"/>
  <c r="V53" i="2"/>
  <c r="U53" i="2"/>
  <c r="T53" i="2"/>
  <c r="S53" i="2"/>
  <c r="R53" i="2"/>
  <c r="Q53" i="2"/>
  <c r="P53" i="2"/>
  <c r="O53" i="2"/>
  <c r="N53" i="2"/>
  <c r="M53" i="2"/>
  <c r="L53" i="2"/>
  <c r="K53" i="2"/>
  <c r="J53" i="2"/>
  <c r="I53" i="2"/>
  <c r="H53" i="2"/>
  <c r="G53" i="2"/>
  <c r="F53" i="2"/>
  <c r="E53" i="2"/>
  <c r="D53" i="2"/>
  <c r="C53" i="2"/>
  <c r="B53" i="2"/>
  <c r="AD51" i="2"/>
  <c r="AE51" i="2" s="1"/>
  <c r="AB51" i="2"/>
  <c r="AA51" i="2" s="1"/>
  <c r="AG50" i="2"/>
  <c r="AF50" i="2"/>
  <c r="AE50" i="2"/>
  <c r="AD50" i="2"/>
  <c r="AC50" i="2"/>
  <c r="AB50" i="2"/>
  <c r="AA50" i="2"/>
  <c r="Z50" i="2"/>
  <c r="Y50" i="2"/>
  <c r="X50" i="2"/>
  <c r="W50" i="2"/>
  <c r="V50" i="2"/>
  <c r="U50" i="2"/>
  <c r="T50" i="2"/>
  <c r="S50" i="2"/>
  <c r="R50" i="2"/>
  <c r="Q50" i="2"/>
  <c r="P50" i="2"/>
  <c r="O50" i="2"/>
  <c r="N50" i="2"/>
  <c r="M50" i="2"/>
  <c r="L50" i="2"/>
  <c r="K50" i="2"/>
  <c r="J50" i="2"/>
  <c r="I50" i="2"/>
  <c r="H50" i="2"/>
  <c r="G50" i="2"/>
  <c r="F50" i="2"/>
  <c r="E50" i="2"/>
  <c r="D50" i="2"/>
  <c r="C50" i="2"/>
  <c r="B50" i="2"/>
  <c r="AD48" i="2"/>
  <c r="AE48" i="2" s="1"/>
  <c r="AF48" i="2" s="1"/>
  <c r="AB48" i="2"/>
  <c r="AA48" i="2"/>
  <c r="AG27" i="2"/>
  <c r="AF27" i="2"/>
  <c r="AE27" i="2"/>
  <c r="AD27" i="2"/>
  <c r="Y27" i="2"/>
  <c r="U27" i="2" s="1"/>
  <c r="Q27" i="2" s="1"/>
  <c r="M27" i="2" s="1"/>
  <c r="I27" i="2" s="1"/>
  <c r="E27" i="2" s="1"/>
  <c r="X27" i="2"/>
  <c r="W27" i="2"/>
  <c r="V27" i="2"/>
  <c r="Z28" i="2" s="1"/>
  <c r="R27" i="2"/>
  <c r="N27" i="2" s="1"/>
  <c r="J27" i="2" s="1"/>
  <c r="F27" i="2" s="1"/>
  <c r="B27" i="2" s="1"/>
  <c r="AG25" i="2"/>
  <c r="AF25" i="2"/>
  <c r="AE25" i="2"/>
  <c r="AD25" i="2"/>
  <c r="Y25" i="2"/>
  <c r="X25" i="2"/>
  <c r="AB26" i="2" s="1"/>
  <c r="W25" i="2"/>
  <c r="AA26" i="2" s="1"/>
  <c r="V25" i="2"/>
  <c r="Z26" i="2" s="1"/>
  <c r="R25" i="2"/>
  <c r="N25" i="2" s="1"/>
  <c r="J25" i="2" s="1"/>
  <c r="F25" i="2" s="1"/>
  <c r="B25" i="2" s="1"/>
  <c r="AD23" i="2"/>
  <c r="AD21" i="2"/>
  <c r="AA21" i="2"/>
  <c r="AE21" i="2" s="1"/>
  <c r="V21" i="2"/>
  <c r="R21" i="2" s="1"/>
  <c r="V23" i="2" s="1"/>
  <c r="AC14" i="2"/>
  <c r="AG14" i="2" s="1"/>
  <c r="AB14" i="2"/>
  <c r="AF14" i="2" s="1"/>
  <c r="AA14" i="2"/>
  <c r="AE14" i="2" s="1"/>
  <c r="Z14" i="2"/>
  <c r="AD14" i="2" s="1"/>
  <c r="M13" i="2"/>
  <c r="Q13" i="2" s="1"/>
  <c r="U13" i="2" s="1"/>
  <c r="Y13" i="2" s="1"/>
  <c r="AC13" i="2" s="1"/>
  <c r="AG13" i="2" s="1"/>
  <c r="L13" i="2"/>
  <c r="P13" i="2" s="1"/>
  <c r="T13" i="2" s="1"/>
  <c r="X13" i="2" s="1"/>
  <c r="AB13" i="2" s="1"/>
  <c r="AF13" i="2" s="1"/>
  <c r="K13" i="2"/>
  <c r="O13" i="2" s="1"/>
  <c r="S13" i="2" s="1"/>
  <c r="W13" i="2" s="1"/>
  <c r="AA13" i="2" s="1"/>
  <c r="AE13" i="2" s="1"/>
  <c r="J13" i="2"/>
  <c r="N13" i="2" s="1"/>
  <c r="R13" i="2" s="1"/>
  <c r="V13" i="2" s="1"/>
  <c r="Z13" i="2" s="1"/>
  <c r="AD13" i="2" s="1"/>
  <c r="M12" i="2"/>
  <c r="Q12" i="2" s="1"/>
  <c r="U12" i="2" s="1"/>
  <c r="Y12" i="2" s="1"/>
  <c r="AC12" i="2" s="1"/>
  <c r="AG12" i="2" s="1"/>
  <c r="L12" i="2"/>
  <c r="P12" i="2" s="1"/>
  <c r="T12" i="2" s="1"/>
  <c r="X12" i="2" s="1"/>
  <c r="AB12" i="2" s="1"/>
  <c r="AF12" i="2" s="1"/>
  <c r="K12" i="2"/>
  <c r="O12" i="2" s="1"/>
  <c r="S12" i="2" s="1"/>
  <c r="W12" i="2" s="1"/>
  <c r="AA12" i="2" s="1"/>
  <c r="AE12" i="2" s="1"/>
  <c r="J12" i="2"/>
  <c r="N12" i="2" s="1"/>
  <c r="R12" i="2" s="1"/>
  <c r="V12" i="2" s="1"/>
  <c r="Z12" i="2" s="1"/>
  <c r="AD12" i="2" s="1"/>
  <c r="AG9" i="2"/>
  <c r="AF9" i="2"/>
  <c r="AE9" i="2"/>
  <c r="AD9" i="2"/>
  <c r="AC9" i="2"/>
  <c r="AB9" i="2"/>
  <c r="AA9" i="2"/>
  <c r="Z9" i="2"/>
  <c r="Y9" i="2"/>
  <c r="X9" i="2"/>
  <c r="W9" i="2"/>
  <c r="V9" i="2"/>
  <c r="U9" i="2"/>
  <c r="T9" i="2"/>
  <c r="S9" i="2"/>
  <c r="R9" i="2"/>
  <c r="Q9" i="2"/>
  <c r="P9" i="2"/>
  <c r="O9" i="2"/>
  <c r="N9" i="2"/>
  <c r="M9" i="2"/>
  <c r="L9" i="2"/>
  <c r="K9" i="2"/>
  <c r="J9" i="2"/>
  <c r="I9" i="2"/>
  <c r="H9" i="2"/>
  <c r="G9" i="2"/>
  <c r="F9" i="2"/>
  <c r="E9" i="2"/>
  <c r="D9" i="2"/>
  <c r="C9" i="2"/>
  <c r="B9" i="2"/>
  <c r="Z7" i="2"/>
  <c r="X7" i="2"/>
  <c r="W7" i="2" s="1"/>
  <c r="V7" i="2" s="1"/>
  <c r="M27" i="7"/>
  <c r="Q27" i="7" s="1"/>
  <c r="L27" i="7"/>
  <c r="K27" i="7"/>
  <c r="J27" i="7"/>
  <c r="I27" i="7"/>
  <c r="H27" i="7"/>
  <c r="G27" i="7"/>
  <c r="F27" i="7"/>
  <c r="E7" i="7"/>
  <c r="O7" i="7" s="1"/>
  <c r="M3" i="7"/>
  <c r="L3" i="7"/>
  <c r="K3" i="7"/>
  <c r="J3" i="7"/>
  <c r="I3" i="7"/>
  <c r="H3" i="7"/>
  <c r="G3" i="7"/>
  <c r="F3" i="7"/>
  <c r="E3" i="7"/>
  <c r="D3" i="7"/>
  <c r="C3" i="7"/>
  <c r="B3" i="7"/>
  <c r="M3" i="1"/>
  <c r="L3" i="1"/>
  <c r="K3" i="1"/>
  <c r="J3" i="1"/>
  <c r="I3" i="1"/>
  <c r="H3" i="1"/>
  <c r="G3" i="1"/>
  <c r="F3" i="1"/>
  <c r="E3" i="1"/>
  <c r="D3" i="1"/>
  <c r="C3" i="1"/>
  <c r="B3" i="1"/>
  <c r="AK121" i="3" l="1" a="1"/>
  <c r="AK121" i="3" s="1"/>
  <c r="S25" i="2"/>
  <c r="O25" i="2" s="1"/>
  <c r="K25" i="2" s="1"/>
  <c r="G25" i="2" s="1"/>
  <c r="C25" i="2" s="1"/>
  <c r="AL60" i="3"/>
  <c r="AK59" i="3" a="1"/>
  <c r="AK59" i="3" s="1"/>
  <c r="AJ59" i="3" a="1"/>
  <c r="AJ59" i="3" s="1"/>
  <c r="AK44" i="3" a="1"/>
  <c r="AK44" i="3" s="1"/>
  <c r="AL45" i="3"/>
  <c r="AJ44" i="3" a="1"/>
  <c r="AJ44" i="3" s="1"/>
  <c r="AK107" i="3" a="1"/>
  <c r="AK107" i="3" s="1"/>
  <c r="AJ107" i="3" a="1"/>
  <c r="AJ107" i="3" s="1"/>
  <c r="AL108" i="3"/>
  <c r="AK122" i="3" a="1"/>
  <c r="AK122" i="3" s="1"/>
  <c r="AJ122" i="3" a="1"/>
  <c r="AJ122" i="3" s="1"/>
  <c r="AL123" i="3"/>
  <c r="A123" i="3" s="1" a="1"/>
  <c r="A123" i="3" s="1"/>
  <c r="A43" i="3" a="1"/>
  <c r="A43" i="3" s="1"/>
  <c r="A108" i="3" a="1"/>
  <c r="A108" i="3" s="1"/>
  <c r="A122" i="3" a="1"/>
  <c r="A122" i="3" s="1"/>
  <c r="AC28" i="2"/>
  <c r="T25" i="2"/>
  <c r="P25" i="2" s="1"/>
  <c r="L25" i="2" s="1"/>
  <c r="H25" i="2" s="1"/>
  <c r="D25" i="2" s="1"/>
  <c r="P27" i="7"/>
  <c r="A58" i="3" a="1"/>
  <c r="A58" i="3" s="1"/>
  <c r="Z51" i="2"/>
  <c r="AA54" i="2"/>
  <c r="Z62" i="2"/>
  <c r="U61" i="2"/>
  <c r="T61" i="2" s="1"/>
  <c r="AA62" i="2"/>
  <c r="A106" i="3" a="1"/>
  <c r="A106" i="3" s="1"/>
  <c r="B7" i="7"/>
  <c r="U7" i="2"/>
  <c r="V7" i="3" s="1"/>
  <c r="N21" i="2"/>
  <c r="W7" i="3"/>
  <c r="C7" i="7"/>
  <c r="X7" i="3"/>
  <c r="D7" i="7"/>
  <c r="Y7" i="3"/>
  <c r="Z7" i="3"/>
  <c r="F7" i="7"/>
  <c r="Z8" i="2"/>
  <c r="AA7" i="2"/>
  <c r="U25" i="2"/>
  <c r="Q25" i="2" s="1"/>
  <c r="M25" i="2" s="1"/>
  <c r="I25" i="2" s="1"/>
  <c r="E25" i="2" s="1"/>
  <c r="AC26" i="2"/>
  <c r="Z22" i="2"/>
  <c r="Z23" i="2"/>
  <c r="A59" i="3" a="1"/>
  <c r="A59" i="3" s="1"/>
  <c r="AB21" i="2"/>
  <c r="AE23" i="2"/>
  <c r="W21" i="2"/>
  <c r="AA22" i="2" s="1"/>
  <c r="Z48" i="2"/>
  <c r="A107" i="3" a="1"/>
  <c r="A107" i="3" s="1"/>
  <c r="AE54" i="2"/>
  <c r="AF51" i="2"/>
  <c r="AE52" i="2"/>
  <c r="AB61" i="2"/>
  <c r="A57" i="3" a="1"/>
  <c r="A57" i="3" s="1"/>
  <c r="Z65" i="2"/>
  <c r="U64" i="2"/>
  <c r="AC64" i="2"/>
  <c r="AC97" i="3" s="1"/>
  <c r="AB65" i="2"/>
  <c r="AG48" i="2"/>
  <c r="AF49" i="2"/>
  <c r="A44" i="3" a="1"/>
  <c r="A44" i="3" s="1"/>
  <c r="AA28" i="2"/>
  <c r="S27" i="2"/>
  <c r="O27" i="2" s="1"/>
  <c r="K27" i="2" s="1"/>
  <c r="G27" i="2" s="1"/>
  <c r="C27" i="2" s="1"/>
  <c r="AB54" i="2"/>
  <c r="AB57" i="2"/>
  <c r="AD54" i="2"/>
  <c r="J10" i="7" s="1"/>
  <c r="A60" i="3" a="1"/>
  <c r="A60" i="3" s="1"/>
  <c r="A45" i="3" a="1"/>
  <c r="A45" i="3" s="1"/>
  <c r="T27" i="2"/>
  <c r="P27" i="2" s="1"/>
  <c r="L27" i="2" s="1"/>
  <c r="H27" i="2" s="1"/>
  <c r="D27" i="2" s="1"/>
  <c r="AB28" i="2"/>
  <c r="AE49" i="2"/>
  <c r="AC57" i="2"/>
  <c r="AA65" i="2"/>
  <c r="AA97" i="3" l="1"/>
  <c r="AA96" i="3"/>
  <c r="AB97" i="3"/>
  <c r="AB96" i="3"/>
  <c r="AE57" i="2"/>
  <c r="AD57" i="2"/>
  <c r="J11" i="7" s="1"/>
  <c r="G10" i="7"/>
  <c r="Y62" i="2"/>
  <c r="AK123" i="3" a="1"/>
  <c r="AK123" i="3" s="1"/>
  <c r="AJ123" i="3" a="1"/>
  <c r="AJ123" i="3" s="1"/>
  <c r="AL124" i="3"/>
  <c r="AK45" i="3" a="1"/>
  <c r="AK45" i="3" s="1"/>
  <c r="AL46" i="3"/>
  <c r="AJ45" i="3" a="1"/>
  <c r="AJ45" i="3" s="1"/>
  <c r="AK108" i="3" a="1"/>
  <c r="AK108" i="3" s="1"/>
  <c r="AJ108" i="3" a="1"/>
  <c r="AJ108" i="3" s="1"/>
  <c r="AL109" i="3"/>
  <c r="AL61" i="3"/>
  <c r="AK60" i="3" a="1"/>
  <c r="AK60" i="3" s="1"/>
  <c r="AJ60" i="3" a="1"/>
  <c r="AJ60" i="3" s="1"/>
  <c r="AA57" i="2"/>
  <c r="G11" i="7" s="1"/>
  <c r="AA95" i="3"/>
  <c r="Y51" i="2"/>
  <c r="Z54" i="2"/>
  <c r="AD52" i="2"/>
  <c r="K10" i="7"/>
  <c r="V8" i="3"/>
  <c r="V9" i="3"/>
  <c r="V27" i="3" s="1"/>
  <c r="B8" i="7"/>
  <c r="Y8" i="3"/>
  <c r="E8" i="7"/>
  <c r="Y9" i="3"/>
  <c r="Y27" i="3" s="1"/>
  <c r="AF54" i="2"/>
  <c r="AF52" i="2"/>
  <c r="AG51" i="2"/>
  <c r="X21" i="2"/>
  <c r="AB22" i="2" s="1"/>
  <c r="AF21" i="2"/>
  <c r="AF23" i="2"/>
  <c r="AC21" i="2"/>
  <c r="AA23" i="2"/>
  <c r="S21" i="2"/>
  <c r="AE55" i="2"/>
  <c r="X8" i="3"/>
  <c r="D8" i="7"/>
  <c r="X9" i="3"/>
  <c r="X27" i="3" s="1"/>
  <c r="T64" i="2"/>
  <c r="AD49" i="2"/>
  <c r="Y48" i="2"/>
  <c r="R23" i="2"/>
  <c r="J21" i="2"/>
  <c r="S61" i="2"/>
  <c r="X62" i="2"/>
  <c r="Y8" i="2"/>
  <c r="T7" i="2"/>
  <c r="W8" i="3"/>
  <c r="C8" i="7"/>
  <c r="W9" i="3"/>
  <c r="W27" i="3" s="1"/>
  <c r="K11" i="7"/>
  <c r="H11" i="7"/>
  <c r="AA7" i="3"/>
  <c r="G7" i="7"/>
  <c r="G22" i="7" s="1"/>
  <c r="AA8" i="2"/>
  <c r="AB7" i="2"/>
  <c r="Y65" i="2"/>
  <c r="H10" i="7"/>
  <c r="AD64" i="2"/>
  <c r="AD97" i="3" s="1"/>
  <c r="AC65" i="2"/>
  <c r="Z8" i="3"/>
  <c r="F8" i="7"/>
  <c r="Z9" i="3"/>
  <c r="Z27" i="3" s="1"/>
  <c r="AB62" i="2"/>
  <c r="AC61" i="2"/>
  <c r="AC96" i="3" s="1"/>
  <c r="I11" i="7"/>
  <c r="P11" i="7" s="1"/>
  <c r="AG49" i="2"/>
  <c r="F22" i="7"/>
  <c r="Z97" i="3" l="1"/>
  <c r="Z96" i="3"/>
  <c r="L10" i="7"/>
  <c r="AF57" i="2"/>
  <c r="AK61" i="3" a="1"/>
  <c r="AK61" i="3" s="1"/>
  <c r="AJ61" i="3" a="1"/>
  <c r="AJ61" i="3" s="1"/>
  <c r="AL62" i="3"/>
  <c r="A61" i="3" a="1"/>
  <c r="A61" i="3" s="1"/>
  <c r="AL47" i="3"/>
  <c r="AK46" i="3" a="1"/>
  <c r="AK46" i="3" s="1"/>
  <c r="AJ46" i="3" a="1"/>
  <c r="AJ46" i="3" s="1"/>
  <c r="A46" i="3" a="1"/>
  <c r="A46" i="3" s="1"/>
  <c r="AL110" i="3"/>
  <c r="AK109" i="3" a="1"/>
  <c r="AK109" i="3" s="1"/>
  <c r="AJ109" i="3" a="1"/>
  <c r="AJ109" i="3" s="1"/>
  <c r="A109" i="3" a="1"/>
  <c r="A109" i="3" s="1"/>
  <c r="AJ124" i="3" a="1"/>
  <c r="AJ124" i="3" s="1"/>
  <c r="A124" i="3" a="1"/>
  <c r="A124" i="3" s="1"/>
  <c r="AL125" i="3"/>
  <c r="AK124" i="3" a="1"/>
  <c r="AK124" i="3" s="1"/>
  <c r="AE58" i="2"/>
  <c r="Z57" i="2"/>
  <c r="F11" i="7" s="1"/>
  <c r="Y54" i="2"/>
  <c r="AC52" i="2"/>
  <c r="X51" i="2"/>
  <c r="E10" i="7"/>
  <c r="O10" i="7" s="1"/>
  <c r="AD55" i="2"/>
  <c r="F10" i="7"/>
  <c r="W23" i="2"/>
  <c r="O21" i="2"/>
  <c r="AG23" i="2"/>
  <c r="AG21" i="2"/>
  <c r="Y21" i="2"/>
  <c r="X33" i="3"/>
  <c r="X38" i="3"/>
  <c r="AB23" i="2"/>
  <c r="T21" i="2"/>
  <c r="AG54" i="2"/>
  <c r="AG52" i="2"/>
  <c r="M10" i="7"/>
  <c r="Q10" i="7" s="1"/>
  <c r="X48" i="2"/>
  <c r="AC49" i="2"/>
  <c r="AA148" i="3"/>
  <c r="AA150" i="3"/>
  <c r="AA149" i="3"/>
  <c r="Y33" i="3"/>
  <c r="Y38" i="3"/>
  <c r="AB95" i="3"/>
  <c r="S64" i="2"/>
  <c r="X65" i="2"/>
  <c r="AB8" i="2"/>
  <c r="AC7" i="2"/>
  <c r="H7" i="7"/>
  <c r="H22" i="7" s="1"/>
  <c r="AB7" i="3"/>
  <c r="AE64" i="2"/>
  <c r="AE97" i="3" s="1"/>
  <c r="AD65" i="2"/>
  <c r="S7" i="2"/>
  <c r="X8" i="2"/>
  <c r="U7" i="3"/>
  <c r="N23" i="2"/>
  <c r="F21" i="2"/>
  <c r="R61" i="2"/>
  <c r="W62" i="2"/>
  <c r="AF58" i="2"/>
  <c r="L11" i="7"/>
  <c r="V38" i="3"/>
  <c r="V33" i="3"/>
  <c r="AF55" i="2"/>
  <c r="AA8" i="3"/>
  <c r="G8" i="7"/>
  <c r="AA9" i="3"/>
  <c r="AA27" i="3" s="1"/>
  <c r="W33" i="3"/>
  <c r="W38" i="3"/>
  <c r="AC62" i="2"/>
  <c r="AD61" i="2"/>
  <c r="AD96" i="3" s="1"/>
  <c r="AC95" i="3"/>
  <c r="Z33" i="3"/>
  <c r="Z38" i="3"/>
  <c r="AD58" i="2"/>
  <c r="Y57" i="2" l="1"/>
  <c r="Y97" i="3"/>
  <c r="Y96" i="3"/>
  <c r="AK125" i="3" a="1"/>
  <c r="AK125" i="3" s="1"/>
  <c r="AJ125" i="3" a="1"/>
  <c r="AJ125" i="3" s="1"/>
  <c r="AL126" i="3"/>
  <c r="A125" i="3" a="1"/>
  <c r="A125" i="3" s="1"/>
  <c r="AJ110" i="3" a="1"/>
  <c r="AJ110" i="3" s="1"/>
  <c r="AK110" i="3" a="1"/>
  <c r="AK110" i="3" s="1"/>
  <c r="AL111" i="3"/>
  <c r="A110" i="3" a="1"/>
  <c r="A110" i="3" s="1"/>
  <c r="AJ47" i="3" a="1"/>
  <c r="AJ47" i="3" s="1"/>
  <c r="AL48" i="3"/>
  <c r="AK47" i="3" a="1"/>
  <c r="AK47" i="3" s="1"/>
  <c r="A47" i="3" a="1"/>
  <c r="A47" i="3" s="1"/>
  <c r="AL63" i="3"/>
  <c r="AK62" i="3" a="1"/>
  <c r="AK62" i="3" s="1"/>
  <c r="AJ62" i="3" a="1"/>
  <c r="AJ62" i="3" s="1"/>
  <c r="A62" i="3" a="1"/>
  <c r="A62" i="3" s="1"/>
  <c r="AC55" i="2"/>
  <c r="W51" i="2"/>
  <c r="AB52" i="2"/>
  <c r="X54" i="2"/>
  <c r="Z95" i="3"/>
  <c r="Z81" i="3"/>
  <c r="Z101" i="3"/>
  <c r="Z144" i="3" s="1"/>
  <c r="U8" i="3"/>
  <c r="U9" i="3"/>
  <c r="U27" i="3" s="1"/>
  <c r="AF64" i="2"/>
  <c r="AF97" i="3" s="1"/>
  <c r="AE65" i="2"/>
  <c r="AD62" i="2"/>
  <c r="AE61" i="2"/>
  <c r="AE96" i="3" s="1"/>
  <c r="AD95" i="3"/>
  <c r="I7" i="7"/>
  <c r="AD7" i="2"/>
  <c r="AC8" i="2"/>
  <c r="AC7" i="3"/>
  <c r="AA33" i="3"/>
  <c r="AA38" i="3"/>
  <c r="X23" i="2"/>
  <c r="P21" i="2"/>
  <c r="AC23" i="2"/>
  <c r="U21" i="2"/>
  <c r="AB149" i="3"/>
  <c r="AB148" i="3"/>
  <c r="AB150" i="3"/>
  <c r="AC149" i="3"/>
  <c r="AC150" i="3"/>
  <c r="AC148" i="3"/>
  <c r="E11" i="7"/>
  <c r="O11" i="7" s="1"/>
  <c r="AC58" i="2"/>
  <c r="Y81" i="3"/>
  <c r="Y101" i="3"/>
  <c r="Y144" i="3" s="1"/>
  <c r="V62" i="2"/>
  <c r="Q61" i="2"/>
  <c r="W48" i="2"/>
  <c r="AB49" i="2"/>
  <c r="AG55" i="2"/>
  <c r="AG57" i="2"/>
  <c r="X81" i="3"/>
  <c r="X101" i="3"/>
  <c r="X144" i="3" s="1"/>
  <c r="R64" i="2"/>
  <c r="W65" i="2"/>
  <c r="J23" i="2"/>
  <c r="B21" i="2"/>
  <c r="R7" i="2"/>
  <c r="S7" i="3" s="1"/>
  <c r="W8" i="2"/>
  <c r="W101" i="3"/>
  <c r="W144" i="3" s="1"/>
  <c r="W81" i="3"/>
  <c r="AC22" i="2"/>
  <c r="T7" i="3"/>
  <c r="AB8" i="3"/>
  <c r="AB9" i="3"/>
  <c r="AB27" i="3" s="1"/>
  <c r="H8" i="7"/>
  <c r="K21" i="2"/>
  <c r="S23" i="2"/>
  <c r="V81" i="3"/>
  <c r="V101" i="3"/>
  <c r="V144" i="3" s="1"/>
  <c r="D10" i="7" l="1"/>
  <c r="X97" i="3"/>
  <c r="X96" i="3"/>
  <c r="X57" i="2"/>
  <c r="AJ48" i="3" a="1"/>
  <c r="AJ48" i="3" s="1"/>
  <c r="AL49" i="3"/>
  <c r="AK48" i="3" a="1"/>
  <c r="AK48" i="3" s="1"/>
  <c r="A48" i="3" a="1"/>
  <c r="A48" i="3" s="1"/>
  <c r="AL64" i="3"/>
  <c r="AK63" i="3" a="1"/>
  <c r="AK63" i="3" s="1"/>
  <c r="AJ63" i="3" a="1"/>
  <c r="AJ63" i="3" s="1"/>
  <c r="A63" i="3" a="1"/>
  <c r="A63" i="3" s="1"/>
  <c r="AL112" i="3"/>
  <c r="AK111" i="3" a="1"/>
  <c r="AK111" i="3" s="1"/>
  <c r="AJ111" i="3" a="1"/>
  <c r="AJ111" i="3" s="1"/>
  <c r="A111" i="3" a="1"/>
  <c r="A111" i="3" s="1"/>
  <c r="AK126" i="3" a="1"/>
  <c r="AK126" i="3" s="1"/>
  <c r="AL127" i="3"/>
  <c r="AJ126" i="3" a="1"/>
  <c r="AJ126" i="3" s="1"/>
  <c r="A126" i="3" a="1"/>
  <c r="A126" i="3" s="1"/>
  <c r="Y95" i="3"/>
  <c r="Y148" i="3" s="1"/>
  <c r="V51" i="2"/>
  <c r="W54" i="2"/>
  <c r="C10" i="7"/>
  <c r="AA52" i="2"/>
  <c r="Z148" i="3"/>
  <c r="Z149" i="3"/>
  <c r="Z150" i="3"/>
  <c r="AB55" i="2"/>
  <c r="V88" i="3"/>
  <c r="B14" i="1" s="1"/>
  <c r="B8" i="1"/>
  <c r="M11" i="7"/>
  <c r="Q11" i="7" s="1"/>
  <c r="AG58" i="2"/>
  <c r="T8" i="3"/>
  <c r="T9" i="3"/>
  <c r="T27" i="3" s="1"/>
  <c r="I22" i="7"/>
  <c r="P7" i="7"/>
  <c r="P8" i="7" s="1"/>
  <c r="P22" i="7" s="1"/>
  <c r="Y23" i="2"/>
  <c r="Q21" i="2"/>
  <c r="L21" i="2"/>
  <c r="T23" i="2"/>
  <c r="S9" i="3"/>
  <c r="S27" i="3" s="1"/>
  <c r="S8" i="3"/>
  <c r="G21" i="2"/>
  <c r="O23" i="2"/>
  <c r="AC9" i="3"/>
  <c r="AC27" i="3" s="1"/>
  <c r="AC8" i="3"/>
  <c r="I8" i="7"/>
  <c r="J7" i="7"/>
  <c r="J22" i="7" s="1"/>
  <c r="AE7" i="2"/>
  <c r="AD8" i="2"/>
  <c r="AD7" i="3"/>
  <c r="X88" i="3"/>
  <c r="D14" i="1" s="1"/>
  <c r="D8" i="1"/>
  <c r="D11" i="7"/>
  <c r="AB58" i="2"/>
  <c r="W88" i="3"/>
  <c r="C14" i="1" s="1"/>
  <c r="C8" i="1"/>
  <c r="E8" i="1"/>
  <c r="Y88" i="3"/>
  <c r="E14" i="1" s="1"/>
  <c r="Q7" i="2"/>
  <c r="R7" i="3" s="1"/>
  <c r="V8" i="2"/>
  <c r="U38" i="3"/>
  <c r="U33" i="3"/>
  <c r="AA81" i="3"/>
  <c r="AA101" i="3"/>
  <c r="AA144" i="3" s="1"/>
  <c r="AB33" i="3"/>
  <c r="AB38" i="3"/>
  <c r="AD149" i="3"/>
  <c r="AD150" i="3"/>
  <c r="AD148" i="3"/>
  <c r="AG64" i="2"/>
  <c r="AG97" i="3" s="1"/>
  <c r="AF65" i="2"/>
  <c r="Q64" i="2"/>
  <c r="V65" i="2"/>
  <c r="V48" i="2"/>
  <c r="AA49" i="2"/>
  <c r="P61" i="2"/>
  <c r="U62" i="2"/>
  <c r="AE62" i="2"/>
  <c r="AF61" i="2"/>
  <c r="AF96" i="3" s="1"/>
  <c r="AE95" i="3"/>
  <c r="Z88" i="3"/>
  <c r="F14" i="1" s="1"/>
  <c r="F8" i="1"/>
  <c r="W97" i="3" l="1"/>
  <c r="W96" i="3"/>
  <c r="W57" i="2"/>
  <c r="Y149" i="3"/>
  <c r="AJ127" i="3" a="1"/>
  <c r="AJ127" i="3" s="1"/>
  <c r="AL128" i="3"/>
  <c r="AK127" i="3" a="1"/>
  <c r="AK127" i="3" s="1"/>
  <c r="A127" i="3" a="1"/>
  <c r="A127" i="3" s="1"/>
  <c r="AJ112" i="3" a="1"/>
  <c r="AJ112" i="3" s="1"/>
  <c r="AL113" i="3"/>
  <c r="AK112" i="3" a="1"/>
  <c r="AK112" i="3" s="1"/>
  <c r="A112" i="3" a="1"/>
  <c r="A112" i="3" s="1"/>
  <c r="AL50" i="3"/>
  <c r="AK49" i="3" a="1"/>
  <c r="AK49" i="3" s="1"/>
  <c r="AJ49" i="3" a="1"/>
  <c r="AJ49" i="3" s="1"/>
  <c r="A49" i="3" a="1"/>
  <c r="A49" i="3" s="1"/>
  <c r="AK64" i="3" a="1"/>
  <c r="AK64" i="3" s="1"/>
  <c r="AJ64" i="3" a="1"/>
  <c r="AJ64" i="3" s="1"/>
  <c r="AL65" i="3"/>
  <c r="A64" i="3" a="1"/>
  <c r="A64" i="3" s="1"/>
  <c r="Y150" i="3"/>
  <c r="W95" i="3"/>
  <c r="W150" i="3" s="1"/>
  <c r="AA55" i="2"/>
  <c r="U51" i="2"/>
  <c r="V54" i="2"/>
  <c r="Z52" i="2"/>
  <c r="X95" i="3"/>
  <c r="AC33" i="3"/>
  <c r="AC38" i="3"/>
  <c r="R9" i="3"/>
  <c r="R27" i="3" s="1"/>
  <c r="R8" i="3"/>
  <c r="AA88" i="3"/>
  <c r="G14" i="1" s="1"/>
  <c r="G8" i="1"/>
  <c r="E20" i="1"/>
  <c r="E94" i="1" s="1"/>
  <c r="U23" i="2"/>
  <c r="M21" i="2"/>
  <c r="K23" i="2"/>
  <c r="C21" i="2"/>
  <c r="P7" i="2"/>
  <c r="Q7" i="3"/>
  <c r="U8" i="2"/>
  <c r="O61" i="2"/>
  <c r="T62" i="2"/>
  <c r="C11" i="7"/>
  <c r="AA58" i="2"/>
  <c r="F20" i="1"/>
  <c r="F94" i="1" s="1"/>
  <c r="D20" i="1"/>
  <c r="D94" i="1" s="1"/>
  <c r="AG65" i="2"/>
  <c r="AF7" i="2"/>
  <c r="AE8" i="2"/>
  <c r="K7" i="7"/>
  <c r="K22" i="7" s="1"/>
  <c r="AE7" i="3"/>
  <c r="S33" i="3"/>
  <c r="S38" i="3"/>
  <c r="AD8" i="3"/>
  <c r="AD9" i="3"/>
  <c r="AD27" i="3" s="1"/>
  <c r="J8" i="7"/>
  <c r="U48" i="2"/>
  <c r="Z49" i="2"/>
  <c r="H21" i="2"/>
  <c r="P23" i="2"/>
  <c r="P64" i="2"/>
  <c r="U65" i="2"/>
  <c r="O8" i="1"/>
  <c r="B20" i="1"/>
  <c r="B94" i="1" s="1"/>
  <c r="AE149" i="3"/>
  <c r="AE150" i="3"/>
  <c r="AE148" i="3"/>
  <c r="AF62" i="2"/>
  <c r="AG61" i="2"/>
  <c r="AG96" i="3" s="1"/>
  <c r="AF95" i="3"/>
  <c r="C20" i="1"/>
  <c r="C94" i="1" s="1"/>
  <c r="T38" i="3"/>
  <c r="T33" i="3"/>
  <c r="AB81" i="3"/>
  <c r="AB101" i="3"/>
  <c r="AB144" i="3" s="1"/>
  <c r="O14" i="1"/>
  <c r="V57" i="2" l="1"/>
  <c r="V96" i="3"/>
  <c r="V97" i="3"/>
  <c r="W148" i="3"/>
  <c r="AJ113" i="3" a="1"/>
  <c r="AJ113" i="3" s="1"/>
  <c r="AL114" i="3"/>
  <c r="AK113" i="3" a="1"/>
  <c r="AK113" i="3" s="1"/>
  <c r="A113" i="3" a="1"/>
  <c r="A113" i="3" s="1"/>
  <c r="AL66" i="3"/>
  <c r="AK65" i="3" a="1"/>
  <c r="AK65" i="3" s="1"/>
  <c r="AJ65" i="3" a="1"/>
  <c r="AJ65" i="3" s="1"/>
  <c r="A65" i="3" a="1"/>
  <c r="A65" i="3" s="1"/>
  <c r="AL51" i="3"/>
  <c r="AK50" i="3" a="1"/>
  <c r="AK50" i="3" s="1"/>
  <c r="AJ50" i="3" a="1"/>
  <c r="AJ50" i="3" s="1"/>
  <c r="A50" i="3" a="1"/>
  <c r="A50" i="3" s="1"/>
  <c r="AL129" i="3"/>
  <c r="AK128" i="3" a="1"/>
  <c r="AK128" i="3" s="1"/>
  <c r="AJ128" i="3" a="1"/>
  <c r="AJ128" i="3" s="1"/>
  <c r="A128" i="3" a="1"/>
  <c r="A128" i="3" s="1"/>
  <c r="W149" i="3"/>
  <c r="B10" i="7"/>
  <c r="Z55" i="2"/>
  <c r="X149" i="3"/>
  <c r="X148" i="3"/>
  <c r="X150" i="3"/>
  <c r="Y52" i="2"/>
  <c r="T51" i="2"/>
  <c r="U54" i="2"/>
  <c r="Y55" i="2" s="1"/>
  <c r="AE8" i="3"/>
  <c r="AE9" i="3"/>
  <c r="AE27" i="3" s="1"/>
  <c r="K8" i="7"/>
  <c r="AG7" i="2"/>
  <c r="AF8" i="2"/>
  <c r="AF7" i="3"/>
  <c r="L7" i="7"/>
  <c r="L22" i="7" s="1"/>
  <c r="AF149" i="3"/>
  <c r="AF150" i="3"/>
  <c r="AF148" i="3"/>
  <c r="O20" i="1"/>
  <c r="O94" i="1" s="1"/>
  <c r="G20" i="1"/>
  <c r="G94" i="1" s="1"/>
  <c r="Q9" i="3"/>
  <c r="Q27" i="3" s="1"/>
  <c r="Q8" i="3"/>
  <c r="I21" i="2"/>
  <c r="Q23" i="2"/>
  <c r="O7" i="2"/>
  <c r="P7" i="3" s="1"/>
  <c r="T8" i="2"/>
  <c r="AG62" i="2"/>
  <c r="AG95" i="3"/>
  <c r="L23" i="2"/>
  <c r="D21" i="2"/>
  <c r="T48" i="2"/>
  <c r="Y49" i="2"/>
  <c r="N61" i="2"/>
  <c r="S62" i="2"/>
  <c r="R33" i="3"/>
  <c r="R38" i="3"/>
  <c r="AC81" i="3"/>
  <c r="AC101" i="3"/>
  <c r="AC144" i="3" s="1"/>
  <c r="AB88" i="3"/>
  <c r="H14" i="1" s="1"/>
  <c r="H8" i="1"/>
  <c r="O64" i="2"/>
  <c r="T65" i="2"/>
  <c r="B11" i="7"/>
  <c r="Z58" i="2"/>
  <c r="AD38" i="3"/>
  <c r="AD33" i="3"/>
  <c r="V95" i="3" l="1"/>
  <c r="AL130" i="3"/>
  <c r="AJ129" i="3" a="1"/>
  <c r="AJ129" i="3" s="1"/>
  <c r="AK129" i="3" a="1"/>
  <c r="AK129" i="3" s="1"/>
  <c r="A129" i="3" a="1"/>
  <c r="A129" i="3" s="1"/>
  <c r="AL115" i="3"/>
  <c r="AK114" i="3" a="1"/>
  <c r="AK114" i="3" s="1"/>
  <c r="AJ114" i="3" a="1"/>
  <c r="AJ114" i="3" s="1"/>
  <c r="A114" i="3" a="1"/>
  <c r="A114" i="3" s="1"/>
  <c r="AK51" i="3" a="1"/>
  <c r="AK51" i="3" s="1"/>
  <c r="AJ51" i="3" a="1"/>
  <c r="AJ51" i="3" s="1"/>
  <c r="AL52" i="3"/>
  <c r="A51" i="3" a="1"/>
  <c r="A51" i="3" s="1"/>
  <c r="AK66" i="3" a="1"/>
  <c r="AK66" i="3" s="1"/>
  <c r="AL67" i="3"/>
  <c r="AJ66" i="3" a="1"/>
  <c r="AJ66" i="3" s="1"/>
  <c r="A66" i="3" a="1"/>
  <c r="A66" i="3" s="1"/>
  <c r="U57" i="2"/>
  <c r="Y58" i="2" s="1"/>
  <c r="S51" i="2"/>
  <c r="T54" i="2"/>
  <c r="X55" i="2" s="1"/>
  <c r="X52" i="2"/>
  <c r="V149" i="3"/>
  <c r="V150" i="3"/>
  <c r="V148" i="3"/>
  <c r="AF9" i="3"/>
  <c r="AF27" i="3" s="1"/>
  <c r="AF8" i="3"/>
  <c r="L8" i="7"/>
  <c r="AC88" i="3"/>
  <c r="I14" i="1" s="1"/>
  <c r="I8" i="1"/>
  <c r="P8" i="1" s="1"/>
  <c r="Q38" i="3"/>
  <c r="Q33" i="3"/>
  <c r="S48" i="2"/>
  <c r="X49" i="2"/>
  <c r="H20" i="1"/>
  <c r="H94" i="1" s="1"/>
  <c r="AD81" i="3"/>
  <c r="AD101" i="3"/>
  <c r="AD144" i="3" s="1"/>
  <c r="M61" i="2"/>
  <c r="R62" i="2"/>
  <c r="AE33" i="3"/>
  <c r="AE38" i="3"/>
  <c r="N7" i="2"/>
  <c r="S8" i="2"/>
  <c r="M7" i="7"/>
  <c r="AG8" i="2"/>
  <c r="AG7" i="3"/>
  <c r="AG149" i="3"/>
  <c r="AG150" i="3"/>
  <c r="AG148" i="3"/>
  <c r="E21" i="2"/>
  <c r="M23" i="2"/>
  <c r="N64" i="2"/>
  <c r="S65" i="2"/>
  <c r="P8" i="3"/>
  <c r="P9" i="3"/>
  <c r="P27" i="3" s="1"/>
  <c r="T57" i="2" l="1"/>
  <c r="X58" i="2" s="1"/>
  <c r="AK67" i="3" a="1"/>
  <c r="AK67" i="3" s="1"/>
  <c r="AJ67" i="3" a="1"/>
  <c r="AJ67" i="3" s="1"/>
  <c r="AL68" i="3"/>
  <c r="A67" i="3" a="1"/>
  <c r="A67" i="3" s="1"/>
  <c r="AL53" i="3"/>
  <c r="AJ52" i="3" a="1"/>
  <c r="AJ52" i="3" s="1"/>
  <c r="AK52" i="3" a="1"/>
  <c r="AK52" i="3" s="1"/>
  <c r="A52" i="3" a="1"/>
  <c r="A52" i="3" s="1"/>
  <c r="AL116" i="3"/>
  <c r="AK115" i="3" a="1"/>
  <c r="AK115" i="3" s="1"/>
  <c r="AJ115" i="3" a="1"/>
  <c r="AJ115" i="3" s="1"/>
  <c r="A115" i="3" a="1"/>
  <c r="A115" i="3" s="1"/>
  <c r="AK130" i="3" a="1"/>
  <c r="AK130" i="3" s="1"/>
  <c r="AJ130" i="3" a="1"/>
  <c r="AJ130" i="3" s="1"/>
  <c r="AL131" i="3"/>
  <c r="A130" i="3" a="1"/>
  <c r="A130" i="3" s="1"/>
  <c r="S54" i="2"/>
  <c r="W55" i="2" s="1"/>
  <c r="W52" i="2"/>
  <c r="R51" i="2"/>
  <c r="M64" i="2"/>
  <c r="R65" i="2"/>
  <c r="P33" i="3"/>
  <c r="P38" i="3"/>
  <c r="AD88" i="3"/>
  <c r="J14" i="1" s="1"/>
  <c r="J8" i="1"/>
  <c r="R48" i="2"/>
  <c r="W49" i="2"/>
  <c r="L61" i="2"/>
  <c r="Q62" i="2"/>
  <c r="I20" i="1"/>
  <c r="I94" i="1" s="1"/>
  <c r="M7" i="2"/>
  <c r="R8" i="2"/>
  <c r="O7" i="3"/>
  <c r="AF38" i="3"/>
  <c r="AF33" i="3"/>
  <c r="AE101" i="3"/>
  <c r="AE144" i="3" s="1"/>
  <c r="AE81" i="3"/>
  <c r="AG8" i="3"/>
  <c r="M8" i="7"/>
  <c r="AG9" i="3"/>
  <c r="AG27" i="3" s="1"/>
  <c r="M22" i="7"/>
  <c r="Q7" i="7"/>
  <c r="Q8" i="7" s="1"/>
  <c r="Q22" i="7" s="1"/>
  <c r="P14" i="1"/>
  <c r="S57" i="2" l="1"/>
  <c r="AK131" i="3" a="1"/>
  <c r="AK131" i="3" s="1"/>
  <c r="AJ131" i="3" a="1"/>
  <c r="AJ131" i="3" s="1"/>
  <c r="AL132" i="3"/>
  <c r="A131" i="3" a="1"/>
  <c r="A131" i="3" s="1"/>
  <c r="AK53" i="3" a="1"/>
  <c r="AK53" i="3" s="1"/>
  <c r="AJ53" i="3" a="1"/>
  <c r="AJ53" i="3" s="1"/>
  <c r="A53" i="3" a="1"/>
  <c r="A53" i="3" s="1"/>
  <c r="AL69" i="3"/>
  <c r="AK68" i="3" a="1"/>
  <c r="AK68" i="3" s="1"/>
  <c r="AJ68" i="3" a="1"/>
  <c r="AJ68" i="3" s="1"/>
  <c r="A68" i="3" a="1"/>
  <c r="A68" i="3" s="1"/>
  <c r="AK116" i="3" a="1"/>
  <c r="AK116" i="3" s="1"/>
  <c r="AJ116" i="3" a="1"/>
  <c r="AJ116" i="3" s="1"/>
  <c r="A116" i="3" a="1"/>
  <c r="A116" i="3" s="1"/>
  <c r="Q51" i="2"/>
  <c r="V52" i="2"/>
  <c r="R54" i="2"/>
  <c r="V55" i="2" s="1"/>
  <c r="P20" i="1"/>
  <c r="P94" i="1" s="1"/>
  <c r="AE88" i="3"/>
  <c r="K14" i="1" s="1"/>
  <c r="K8" i="1"/>
  <c r="Q48" i="2"/>
  <c r="V49" i="2"/>
  <c r="O8" i="3"/>
  <c r="O9" i="3"/>
  <c r="O27" i="3" s="1"/>
  <c r="L7" i="2"/>
  <c r="M7" i="3" s="1"/>
  <c r="M15" i="3"/>
  <c r="Q8" i="2"/>
  <c r="K61" i="2"/>
  <c r="P62" i="2"/>
  <c r="W58" i="2"/>
  <c r="J20" i="1"/>
  <c r="J94" i="1" s="1"/>
  <c r="J36" i="1"/>
  <c r="N7" i="3"/>
  <c r="AG33" i="3"/>
  <c r="AG38" i="3"/>
  <c r="AF101" i="3"/>
  <c r="AF144" i="3" s="1"/>
  <c r="AF81" i="3"/>
  <c r="J42" i="1"/>
  <c r="L64" i="2"/>
  <c r="Q65" i="2"/>
  <c r="R57" i="2" l="1"/>
  <c r="AL133" i="3"/>
  <c r="AK132" i="3" a="1"/>
  <c r="AK132" i="3" s="1"/>
  <c r="AJ132" i="3" a="1"/>
  <c r="AJ132" i="3" s="1"/>
  <c r="A132" i="3" a="1"/>
  <c r="A132" i="3" s="1"/>
  <c r="AL70" i="3"/>
  <c r="AK69" i="3" a="1"/>
  <c r="AK69" i="3" s="1"/>
  <c r="AJ69" i="3" a="1"/>
  <c r="AJ69" i="3" s="1"/>
  <c r="A69" i="3" a="1"/>
  <c r="A69" i="3" s="1"/>
  <c r="P51" i="2"/>
  <c r="Q54" i="2"/>
  <c r="U55" i="2" s="1"/>
  <c r="U52" i="2"/>
  <c r="N12" i="3"/>
  <c r="Q14" i="3"/>
  <c r="Q13" i="3" s="1"/>
  <c r="J61" i="2"/>
  <c r="O62" i="2"/>
  <c r="J48" i="1"/>
  <c r="L15" i="3"/>
  <c r="P14" i="3" s="1"/>
  <c r="P13" i="3" s="1"/>
  <c r="K7" i="2"/>
  <c r="L7" i="3" s="1"/>
  <c r="P8" i="2"/>
  <c r="K64" i="2"/>
  <c r="P65" i="2"/>
  <c r="K20" i="1"/>
  <c r="K94" i="1" s="1"/>
  <c r="K36" i="1"/>
  <c r="O38" i="3"/>
  <c r="O33" i="3"/>
  <c r="P48" i="2"/>
  <c r="Q57" i="2"/>
  <c r="U49" i="2"/>
  <c r="V58" i="2"/>
  <c r="AG101" i="3"/>
  <c r="AG144" i="3" s="1"/>
  <c r="AG81" i="3"/>
  <c r="M9" i="3"/>
  <c r="M27" i="3" s="1"/>
  <c r="M8" i="3"/>
  <c r="AF88" i="3"/>
  <c r="L14" i="1" s="1"/>
  <c r="L8" i="1"/>
  <c r="N8" i="3"/>
  <c r="N9" i="3"/>
  <c r="N27" i="3" s="1"/>
  <c r="K42" i="1"/>
  <c r="AJ70" i="3" l="1" a="1"/>
  <c r="AJ70" i="3" s="1"/>
  <c r="AL71" i="3"/>
  <c r="AK70" i="3" a="1"/>
  <c r="AK70" i="3" s="1"/>
  <c r="A70" i="3" a="1"/>
  <c r="A70" i="3" s="1"/>
  <c r="AL134" i="3"/>
  <c r="AK133" i="3" a="1"/>
  <c r="AK133" i="3" s="1"/>
  <c r="AJ133" i="3" a="1"/>
  <c r="AJ133" i="3" s="1"/>
  <c r="A133" i="3" a="1"/>
  <c r="A133" i="3" s="1"/>
  <c r="O51" i="2"/>
  <c r="T52" i="2"/>
  <c r="P54" i="2"/>
  <c r="T55" i="2" s="1"/>
  <c r="U58" i="2"/>
  <c r="N33" i="3"/>
  <c r="N38" i="3"/>
  <c r="K48" i="1"/>
  <c r="J64" i="2"/>
  <c r="O65" i="2"/>
  <c r="O48" i="2"/>
  <c r="T49" i="2"/>
  <c r="M38" i="3"/>
  <c r="L8" i="3"/>
  <c r="L9" i="3"/>
  <c r="L27" i="3" s="1"/>
  <c r="I61" i="2"/>
  <c r="N62" i="2"/>
  <c r="L36" i="1"/>
  <c r="L20" i="1"/>
  <c r="L94" i="1" s="1"/>
  <c r="L42" i="1"/>
  <c r="K15" i="3"/>
  <c r="O14" i="3" s="1"/>
  <c r="O13" i="3" s="1"/>
  <c r="J7" i="2"/>
  <c r="K7" i="3" s="1"/>
  <c r="O8" i="2"/>
  <c r="AG88" i="3"/>
  <c r="M14" i="1" s="1"/>
  <c r="Q14" i="1" s="1"/>
  <c r="M8" i="1"/>
  <c r="P57" i="2" l="1"/>
  <c r="AJ134" i="3" a="1"/>
  <c r="AJ134" i="3" s="1"/>
  <c r="AL135" i="3"/>
  <c r="AK134" i="3" a="1"/>
  <c r="AK134" i="3" s="1"/>
  <c r="A134" i="3" a="1"/>
  <c r="A134" i="3" s="1"/>
  <c r="AL72" i="3"/>
  <c r="AK71" i="3" a="1"/>
  <c r="AK71" i="3" s="1"/>
  <c r="AJ71" i="3" a="1"/>
  <c r="AJ71" i="3" s="1"/>
  <c r="A71" i="3" a="1"/>
  <c r="A71" i="3" s="1"/>
  <c r="O54" i="2"/>
  <c r="S55" i="2" s="1"/>
  <c r="S52" i="2"/>
  <c r="N51" i="2"/>
  <c r="Q42" i="1"/>
  <c r="K9" i="3"/>
  <c r="K27" i="3" s="1"/>
  <c r="K8" i="3"/>
  <c r="L38" i="3"/>
  <c r="M20" i="1"/>
  <c r="M94" i="1" s="1"/>
  <c r="M36" i="1"/>
  <c r="Q8" i="1"/>
  <c r="T58" i="2"/>
  <c r="I64" i="2"/>
  <c r="N65" i="2"/>
  <c r="N48" i="2"/>
  <c r="S49" i="2"/>
  <c r="J15" i="3"/>
  <c r="N14" i="3" s="1"/>
  <c r="N13" i="3" s="1"/>
  <c r="N15" i="3" s="1"/>
  <c r="I7" i="2"/>
  <c r="N8" i="2"/>
  <c r="H61" i="2"/>
  <c r="M62" i="2"/>
  <c r="M42" i="1"/>
  <c r="L48" i="1"/>
  <c r="O57" i="2" l="1"/>
  <c r="AK135" i="3" a="1"/>
  <c r="AK135" i="3" s="1"/>
  <c r="AL136" i="3"/>
  <c r="AJ135" i="3" a="1"/>
  <c r="AJ135" i="3" s="1"/>
  <c r="A135" i="3" a="1"/>
  <c r="A135" i="3" s="1"/>
  <c r="AK72" i="3" a="1"/>
  <c r="AK72" i="3" s="1"/>
  <c r="AJ72" i="3" a="1"/>
  <c r="AJ72" i="3" s="1"/>
  <c r="AL73" i="3"/>
  <c r="A72" i="3" a="1"/>
  <c r="A72" i="3" s="1"/>
  <c r="M51" i="2"/>
  <c r="N54" i="2"/>
  <c r="R55" i="2" s="1"/>
  <c r="R52" i="2"/>
  <c r="M48" i="2"/>
  <c r="N57" i="2"/>
  <c r="R49" i="2"/>
  <c r="H64" i="2"/>
  <c r="M65" i="2"/>
  <c r="O12" i="3"/>
  <c r="O15" i="3" s="1"/>
  <c r="R14" i="3"/>
  <c r="R13" i="3" s="1"/>
  <c r="S58" i="2"/>
  <c r="K38" i="3"/>
  <c r="Q20" i="1"/>
  <c r="Q94" i="1" s="1"/>
  <c r="Q36" i="1"/>
  <c r="M48" i="1"/>
  <c r="H7" i="2"/>
  <c r="M8" i="2"/>
  <c r="G61" i="2"/>
  <c r="L62" i="2"/>
  <c r="AK73" i="3" l="1" a="1"/>
  <c r="AK73" i="3" s="1"/>
  <c r="AJ73" i="3" a="1"/>
  <c r="AJ73" i="3" s="1"/>
  <c r="AL74" i="3"/>
  <c r="A73" i="3" a="1"/>
  <c r="A73" i="3" s="1"/>
  <c r="AL137" i="3"/>
  <c r="AJ136" i="3" a="1"/>
  <c r="AJ136" i="3" s="1"/>
  <c r="AK136" i="3" a="1"/>
  <c r="AK136" i="3" s="1"/>
  <c r="A136" i="3" a="1"/>
  <c r="A136" i="3" s="1"/>
  <c r="L51" i="2"/>
  <c r="Q52" i="2"/>
  <c r="M54" i="2"/>
  <c r="Q55" i="2" s="1"/>
  <c r="F61" i="2"/>
  <c r="K62" i="2"/>
  <c r="G7" i="2"/>
  <c r="L8" i="2"/>
  <c r="G64" i="2"/>
  <c r="L65" i="2"/>
  <c r="P12" i="3"/>
  <c r="P15" i="3" s="1"/>
  <c r="S14" i="3"/>
  <c r="S13" i="3" s="1"/>
  <c r="R58" i="2"/>
  <c r="Q48" i="1"/>
  <c r="L48" i="2"/>
  <c r="M57" i="2"/>
  <c r="Q49" i="2"/>
  <c r="AL138" i="3" l="1"/>
  <c r="AK137" i="3" a="1"/>
  <c r="AK137" i="3" s="1"/>
  <c r="AJ137" i="3" a="1"/>
  <c r="AJ137" i="3" s="1"/>
  <c r="A137" i="3" a="1"/>
  <c r="A137" i="3" s="1"/>
  <c r="AK74" i="3" a="1"/>
  <c r="AK74" i="3" s="1"/>
  <c r="AL75" i="3"/>
  <c r="AJ74" i="3" a="1"/>
  <c r="AJ74" i="3" s="1"/>
  <c r="A74" i="3" a="1"/>
  <c r="A74" i="3" s="1"/>
  <c r="L54" i="2"/>
  <c r="P55" i="2" s="1"/>
  <c r="P52" i="2"/>
  <c r="K51" i="2"/>
  <c r="Q58" i="2"/>
  <c r="K48" i="2"/>
  <c r="P49" i="2"/>
  <c r="Q12" i="3"/>
  <c r="Q15" i="3" s="1"/>
  <c r="T14" i="3"/>
  <c r="T13" i="3" s="1"/>
  <c r="F64" i="2"/>
  <c r="K65" i="2"/>
  <c r="F7" i="2"/>
  <c r="K8" i="2"/>
  <c r="E61" i="2"/>
  <c r="D61" i="2" s="1"/>
  <c r="C61" i="2" s="1"/>
  <c r="B61" i="2" s="1"/>
  <c r="J62" i="2"/>
  <c r="L57" i="2" l="1"/>
  <c r="AJ75" i="3" a="1"/>
  <c r="AJ75" i="3" s="1"/>
  <c r="AL76" i="3"/>
  <c r="AK75" i="3" a="1"/>
  <c r="AK75" i="3" s="1"/>
  <c r="A75" i="3" a="1"/>
  <c r="A75" i="3" s="1"/>
  <c r="AL139" i="3"/>
  <c r="AK138" i="3" a="1"/>
  <c r="AK138" i="3" s="1"/>
  <c r="AJ138" i="3" a="1"/>
  <c r="AJ138" i="3" s="1"/>
  <c r="A138" i="3" a="1"/>
  <c r="A138" i="3" s="1"/>
  <c r="J51" i="2"/>
  <c r="K54" i="2"/>
  <c r="O55" i="2" s="1"/>
  <c r="O52" i="2"/>
  <c r="J48" i="2"/>
  <c r="O49" i="2"/>
  <c r="U14" i="3"/>
  <c r="U13" i="3" s="1"/>
  <c r="R12" i="3"/>
  <c r="R15" i="3" s="1"/>
  <c r="P58" i="2"/>
  <c r="E7" i="2"/>
  <c r="J8" i="2"/>
  <c r="J7" i="3"/>
  <c r="E64" i="2"/>
  <c r="D64" i="2" s="1"/>
  <c r="C64" i="2" s="1"/>
  <c r="B64" i="2" s="1"/>
  <c r="J65" i="2"/>
  <c r="AJ139" i="3" l="1" a="1"/>
  <c r="AJ139" i="3" s="1"/>
  <c r="AK139" i="3" a="1"/>
  <c r="AK139" i="3" s="1"/>
  <c r="A139" i="3" a="1"/>
  <c r="A139" i="3" s="1"/>
  <c r="AK76" i="3" a="1"/>
  <c r="AK76" i="3" s="1"/>
  <c r="AJ76" i="3" a="1"/>
  <c r="AJ76" i="3" s="1"/>
  <c r="A76" i="3" a="1"/>
  <c r="A76" i="3" s="1"/>
  <c r="K57" i="2"/>
  <c r="I51" i="2"/>
  <c r="N52" i="2"/>
  <c r="J54" i="2"/>
  <c r="N55" i="2" s="1"/>
  <c r="E29" i="3"/>
  <c r="D7" i="2"/>
  <c r="I8" i="2"/>
  <c r="S12" i="3"/>
  <c r="S15" i="3" s="1"/>
  <c r="V14" i="3"/>
  <c r="V13" i="3" s="1"/>
  <c r="V19" i="3" s="1"/>
  <c r="O58" i="2"/>
  <c r="J9" i="3"/>
  <c r="J27" i="3" s="1"/>
  <c r="J8" i="3"/>
  <c r="I48" i="2"/>
  <c r="J57" i="2"/>
  <c r="N49" i="2"/>
  <c r="H51" i="2" l="1"/>
  <c r="I54" i="2"/>
  <c r="M55" i="2" s="1"/>
  <c r="M52" i="2"/>
  <c r="J38" i="3"/>
  <c r="W14" i="3"/>
  <c r="W13" i="3" s="1"/>
  <c r="W19" i="3" s="1"/>
  <c r="T12" i="3"/>
  <c r="T15" i="3" s="1"/>
  <c r="C7" i="2"/>
  <c r="D29" i="3"/>
  <c r="H8" i="2"/>
  <c r="N58" i="2"/>
  <c r="I57" i="2"/>
  <c r="H48" i="2"/>
  <c r="M49" i="2"/>
  <c r="V16" i="3"/>
  <c r="F26" i="3"/>
  <c r="F29" i="3" s="1"/>
  <c r="Q28" i="3"/>
  <c r="Q30" i="3" s="1"/>
  <c r="Q34" i="3" s="1"/>
  <c r="Q32" i="3" s="1"/>
  <c r="Q39" i="3" s="1"/>
  <c r="G51" i="2" l="1"/>
  <c r="L52" i="2"/>
  <c r="H54" i="2"/>
  <c r="L55" i="2" s="1"/>
  <c r="Q102" i="3"/>
  <c r="AI123" i="3" s="1" a="1"/>
  <c r="AI123" i="3" s="1"/>
  <c r="Q123" i="3" s="1"/>
  <c r="AI60" i="3" a="1"/>
  <c r="AI60" i="3" s="1"/>
  <c r="Q60" i="3" s="1"/>
  <c r="M58" i="2"/>
  <c r="P28" i="3"/>
  <c r="P30" i="3" s="1"/>
  <c r="P34" i="3" s="1"/>
  <c r="P32" i="3" s="1"/>
  <c r="P39" i="3" s="1"/>
  <c r="U12" i="3"/>
  <c r="U15" i="3" s="1"/>
  <c r="X14" i="3"/>
  <c r="X13" i="3" s="1"/>
  <c r="X19" i="3" s="1"/>
  <c r="W16" i="3"/>
  <c r="G26" i="3"/>
  <c r="G29" i="3" s="1"/>
  <c r="R28" i="3"/>
  <c r="R30" i="3" s="1"/>
  <c r="R34" i="3" s="1"/>
  <c r="R32" i="3" s="1"/>
  <c r="R39" i="3" s="1"/>
  <c r="V21" i="3"/>
  <c r="V20" i="3"/>
  <c r="G48" i="2"/>
  <c r="H57" i="2"/>
  <c r="L49" i="2"/>
  <c r="B7" i="2"/>
  <c r="C29" i="3"/>
  <c r="G8" i="2"/>
  <c r="K52" i="2" l="1"/>
  <c r="F51" i="2"/>
  <c r="G54" i="2"/>
  <c r="K55" i="2" s="1"/>
  <c r="R102" i="3"/>
  <c r="AI124" i="3" s="1" a="1"/>
  <c r="AI124" i="3" s="1"/>
  <c r="R124" i="3" s="1"/>
  <c r="AI61" i="3" a="1"/>
  <c r="AI61" i="3" s="1"/>
  <c r="R61" i="3" s="1"/>
  <c r="B29" i="3"/>
  <c r="F8" i="2"/>
  <c r="V18" i="3"/>
  <c r="H26" i="3"/>
  <c r="H29" i="3" s="1"/>
  <c r="S28" i="3"/>
  <c r="S30" i="3" s="1"/>
  <c r="S34" i="3" s="1"/>
  <c r="S32" i="3" s="1"/>
  <c r="S39" i="3" s="1"/>
  <c r="X16" i="3"/>
  <c r="V12" i="3"/>
  <c r="V15" i="3" s="1"/>
  <c r="Y14" i="3"/>
  <c r="Y13" i="3" s="1"/>
  <c r="Y19" i="3" s="1"/>
  <c r="L58" i="2"/>
  <c r="W21" i="3"/>
  <c r="W20" i="3"/>
  <c r="P102" i="3"/>
  <c r="AI122" i="3" s="1" a="1"/>
  <c r="AI122" i="3" s="1"/>
  <c r="P122" i="3" s="1"/>
  <c r="AI59" i="3" a="1"/>
  <c r="AI59" i="3" s="1"/>
  <c r="P59" i="3" s="1"/>
  <c r="O28" i="3"/>
  <c r="O30" i="3" s="1"/>
  <c r="O34" i="3" s="1"/>
  <c r="O32" i="3" s="1"/>
  <c r="O39" i="3" s="1"/>
  <c r="R60" i="3"/>
  <c r="F48" i="2"/>
  <c r="K49" i="2"/>
  <c r="R123" i="3"/>
  <c r="E51" i="2" l="1"/>
  <c r="J52" i="2"/>
  <c r="F54" i="2"/>
  <c r="J55" i="2" s="1"/>
  <c r="G57" i="2"/>
  <c r="K58" i="2" s="1"/>
  <c r="S102" i="3"/>
  <c r="AI125" i="3" s="1" a="1"/>
  <c r="AI125" i="3" s="1"/>
  <c r="S125" i="3" s="1"/>
  <c r="AI62" i="3" a="1"/>
  <c r="AI62" i="3" s="1"/>
  <c r="S62" i="3" s="1"/>
  <c r="Q122" i="3"/>
  <c r="R122" i="3" s="1"/>
  <c r="F57" i="2"/>
  <c r="E48" i="2"/>
  <c r="J49" i="2"/>
  <c r="S60" i="3"/>
  <c r="T60" i="3" s="1"/>
  <c r="V37" i="3"/>
  <c r="V23" i="3"/>
  <c r="Q59" i="3"/>
  <c r="R59" i="3" s="1"/>
  <c r="W18" i="3"/>
  <c r="Y16" i="3"/>
  <c r="AI58" i="3" a="1"/>
  <c r="AI58" i="3" s="1"/>
  <c r="O58" i="3" s="1"/>
  <c r="O102" i="3"/>
  <c r="AI121" i="3" s="1" a="1"/>
  <c r="AI121" i="3" s="1"/>
  <c r="O121" i="3" s="1"/>
  <c r="Z14" i="3"/>
  <c r="Z13" i="3" s="1"/>
  <c r="Z19" i="3" s="1"/>
  <c r="W12" i="3"/>
  <c r="W15" i="3" s="1"/>
  <c r="S123" i="3"/>
  <c r="T123" i="3" s="1"/>
  <c r="N28" i="3"/>
  <c r="N30" i="3" s="1"/>
  <c r="N34" i="3" s="1"/>
  <c r="N32" i="3" s="1"/>
  <c r="N39" i="3" s="1"/>
  <c r="X20" i="3"/>
  <c r="X21" i="3"/>
  <c r="T28" i="3"/>
  <c r="T30" i="3" s="1"/>
  <c r="T34" i="3" s="1"/>
  <c r="T32" i="3" s="1"/>
  <c r="T39" i="3" s="1"/>
  <c r="I26" i="3"/>
  <c r="I29" i="3" s="1"/>
  <c r="S61" i="3"/>
  <c r="T61" i="3" s="1"/>
  <c r="S124" i="3"/>
  <c r="T124" i="3" s="1"/>
  <c r="U61" i="3" l="1"/>
  <c r="V61" i="3" s="1"/>
  <c r="W61" i="3" s="1"/>
  <c r="X61" i="3" s="1"/>
  <c r="S59" i="3"/>
  <c r="D51" i="2"/>
  <c r="I52" i="2"/>
  <c r="E54" i="2"/>
  <c r="I55" i="2" s="1"/>
  <c r="N102" i="3"/>
  <c r="AI120" i="3" s="1" a="1"/>
  <c r="AI120" i="3" s="1"/>
  <c r="N120" i="3" s="1"/>
  <c r="AI57" i="3" a="1"/>
  <c r="AI57" i="3" s="1"/>
  <c r="N57" i="3" s="1"/>
  <c r="T102" i="3"/>
  <c r="AI126" i="3" s="1" a="1"/>
  <c r="AI126" i="3" s="1"/>
  <c r="T126" i="3" s="1"/>
  <c r="AI63" i="3" a="1"/>
  <c r="AI63" i="3" s="1"/>
  <c r="T63" i="3" s="1"/>
  <c r="J58" i="2"/>
  <c r="P58" i="3"/>
  <c r="Q58" i="3" s="1"/>
  <c r="W37" i="3"/>
  <c r="W23" i="3"/>
  <c r="V124" i="3"/>
  <c r="X12" i="3"/>
  <c r="X15" i="3" s="1"/>
  <c r="AA14" i="3"/>
  <c r="AA13" i="3" s="1"/>
  <c r="AA19" i="3" s="1"/>
  <c r="Z16" i="3"/>
  <c r="J26" i="3"/>
  <c r="J29" i="3" s="1"/>
  <c r="U28" i="3"/>
  <c r="U30" i="3" s="1"/>
  <c r="U34" i="3" s="1"/>
  <c r="U32" i="3" s="1"/>
  <c r="U39" i="3" s="1"/>
  <c r="U60" i="3"/>
  <c r="V100" i="3"/>
  <c r="AI42" i="3" a="1"/>
  <c r="AI42" i="3" s="1"/>
  <c r="V42" i="3" s="1"/>
  <c r="S122" i="3"/>
  <c r="T122" i="3" s="1"/>
  <c r="T59" i="3"/>
  <c r="U59" i="3" s="1"/>
  <c r="D48" i="2"/>
  <c r="I49" i="2"/>
  <c r="Y21" i="3"/>
  <c r="Y20" i="3"/>
  <c r="U123" i="3"/>
  <c r="V123" i="3" s="1"/>
  <c r="W123" i="3" s="1"/>
  <c r="U124" i="3"/>
  <c r="T62" i="3"/>
  <c r="U62" i="3" s="1"/>
  <c r="P121" i="3"/>
  <c r="X18" i="3"/>
  <c r="T125" i="3"/>
  <c r="U125" i="3" s="1"/>
  <c r="E57" i="2" l="1"/>
  <c r="I58" i="2" s="1"/>
  <c r="D54" i="2"/>
  <c r="H55" i="2" s="1"/>
  <c r="C51" i="2"/>
  <c r="H52" i="2"/>
  <c r="V125" i="3"/>
  <c r="U102" i="3"/>
  <c r="AI127" i="3" s="1" a="1"/>
  <c r="AI127" i="3" s="1"/>
  <c r="U127" i="3" s="1"/>
  <c r="AI64" i="3" a="1"/>
  <c r="AI64" i="3" s="1"/>
  <c r="U64" i="3" s="1"/>
  <c r="U63" i="3"/>
  <c r="U122" i="3"/>
  <c r="V62" i="3"/>
  <c r="W62" i="3" s="1"/>
  <c r="N56" i="3"/>
  <c r="O57" i="3"/>
  <c r="O56" i="3" s="1"/>
  <c r="U126" i="3"/>
  <c r="X123" i="3"/>
  <c r="N119" i="3"/>
  <c r="O120" i="3"/>
  <c r="O119" i="3" s="1"/>
  <c r="V41" i="3"/>
  <c r="V80" i="3" s="1"/>
  <c r="W42" i="3"/>
  <c r="V60" i="3"/>
  <c r="W60" i="3" s="1"/>
  <c r="AA16" i="3"/>
  <c r="W124" i="3"/>
  <c r="X124" i="3" s="1"/>
  <c r="W125" i="3"/>
  <c r="X125" i="3" s="1"/>
  <c r="W100" i="3"/>
  <c r="AI43" i="3" a="1"/>
  <c r="AI43" i="3" s="1"/>
  <c r="W43" i="3" s="1"/>
  <c r="V28" i="3"/>
  <c r="V30" i="3" s="1"/>
  <c r="V34" i="3" s="1"/>
  <c r="V32" i="3" s="1"/>
  <c r="V39" i="3" s="1"/>
  <c r="K26" i="3"/>
  <c r="K29" i="3" s="1"/>
  <c r="Z21" i="3"/>
  <c r="Z20" i="3"/>
  <c r="AI105" i="3" a="1"/>
  <c r="AI105" i="3" s="1"/>
  <c r="V105" i="3" s="1"/>
  <c r="V59" i="3"/>
  <c r="R58" i="3"/>
  <c r="AB14" i="3"/>
  <c r="AB13" i="3" s="1"/>
  <c r="AB19" i="3" s="1"/>
  <c r="Y12" i="3"/>
  <c r="Y15" i="3" s="1"/>
  <c r="Q121" i="3"/>
  <c r="D57" i="2"/>
  <c r="H58" i="2" s="1"/>
  <c r="C48" i="2"/>
  <c r="H49" i="2"/>
  <c r="Y61" i="3"/>
  <c r="Y18" i="3"/>
  <c r="X37" i="3"/>
  <c r="X23" i="3"/>
  <c r="AB16" i="3" l="1"/>
  <c r="W41" i="3"/>
  <c r="W80" i="3" s="1"/>
  <c r="X60" i="3"/>
  <c r="Y60" i="3" s="1"/>
  <c r="Z60" i="3" s="1"/>
  <c r="B51" i="2"/>
  <c r="C54" i="2"/>
  <c r="G55" i="2" s="1"/>
  <c r="G52" i="2"/>
  <c r="X62" i="3"/>
  <c r="AI65" i="3" a="1"/>
  <c r="AI65" i="3" s="1"/>
  <c r="V65" i="3" s="1"/>
  <c r="V102" i="3"/>
  <c r="V36" i="3"/>
  <c r="B9" i="7" s="1"/>
  <c r="S58" i="3"/>
  <c r="AI106" i="3" a="1"/>
  <c r="AI106" i="3" s="1"/>
  <c r="W106" i="3" s="1"/>
  <c r="Y37" i="3"/>
  <c r="Y23" i="3"/>
  <c r="X100" i="3"/>
  <c r="AI44" i="3" a="1"/>
  <c r="AI44" i="3" s="1"/>
  <c r="X44" i="3" s="1"/>
  <c r="P120" i="3"/>
  <c r="P119" i="3" s="1"/>
  <c r="Z12" i="3"/>
  <c r="Z15" i="3" s="1"/>
  <c r="AC14" i="3"/>
  <c r="AC13" i="3" s="1"/>
  <c r="AC19" i="3" s="1"/>
  <c r="V87" i="3"/>
  <c r="B7" i="1"/>
  <c r="V126" i="3"/>
  <c r="AA20" i="3"/>
  <c r="AA21" i="3"/>
  <c r="W87" i="3"/>
  <c r="C7" i="1"/>
  <c r="P57" i="3"/>
  <c r="Q57" i="3" s="1"/>
  <c r="Q56" i="3" s="1"/>
  <c r="V122" i="3"/>
  <c r="B48" i="2"/>
  <c r="G49" i="2"/>
  <c r="V64" i="3"/>
  <c r="AB21" i="3"/>
  <c r="AB20" i="3"/>
  <c r="V104" i="3"/>
  <c r="V143" i="3" s="1"/>
  <c r="W105" i="3"/>
  <c r="X105" i="3" s="1"/>
  <c r="V127" i="3"/>
  <c r="X43" i="3"/>
  <c r="Y124" i="3"/>
  <c r="Z124" i="3" s="1"/>
  <c r="AA124" i="3" s="1"/>
  <c r="Y123" i="3"/>
  <c r="Z123" i="3" s="1"/>
  <c r="AA123" i="3" s="1"/>
  <c r="AB123" i="3" s="1"/>
  <c r="AC123" i="3" s="1"/>
  <c r="AD123" i="3" s="1"/>
  <c r="AE123" i="3" s="1"/>
  <c r="AF123" i="3" s="1"/>
  <c r="AG123" i="3" s="1"/>
  <c r="X42" i="3"/>
  <c r="Z61" i="3"/>
  <c r="AA61" i="3" s="1"/>
  <c r="V63" i="3"/>
  <c r="W63" i="3" s="1"/>
  <c r="Z18" i="3"/>
  <c r="L26" i="3"/>
  <c r="L29" i="3" s="1"/>
  <c r="W28" i="3"/>
  <c r="W30" i="3" s="1"/>
  <c r="W34" i="3" s="1"/>
  <c r="W32" i="3" s="1"/>
  <c r="W39" i="3" s="1"/>
  <c r="W59" i="3"/>
  <c r="Y125" i="3"/>
  <c r="Z125" i="3" s="1"/>
  <c r="R121" i="3"/>
  <c r="S121" i="3" s="1"/>
  <c r="C57" i="2" l="1"/>
  <c r="G58" i="2" s="1"/>
  <c r="Q120" i="3"/>
  <c r="Q119" i="3" s="1"/>
  <c r="AA60" i="3"/>
  <c r="AB60" i="3" s="1"/>
  <c r="AC60" i="3" s="1"/>
  <c r="R57" i="3"/>
  <c r="R56" i="3" s="1"/>
  <c r="AB61" i="3"/>
  <c r="B54" i="2"/>
  <c r="F55" i="2" s="1"/>
  <c r="F52" i="2"/>
  <c r="AB124" i="3"/>
  <c r="AC124" i="3" s="1"/>
  <c r="AD124" i="3" s="1"/>
  <c r="AE124" i="3" s="1"/>
  <c r="AF124" i="3" s="1"/>
  <c r="AI66" i="3" a="1"/>
  <c r="AI66" i="3" s="1"/>
  <c r="W66" i="3" s="1"/>
  <c r="W102" i="3"/>
  <c r="W36" i="3"/>
  <c r="C9" i="7" s="1"/>
  <c r="X106" i="3"/>
  <c r="Y106" i="3" s="1"/>
  <c r="AI128" i="3" a="1"/>
  <c r="AI128" i="3" s="1"/>
  <c r="V128" i="3" s="1"/>
  <c r="V99" i="3"/>
  <c r="W122" i="3"/>
  <c r="X122" i="3" s="1"/>
  <c r="Y122" i="3" s="1"/>
  <c r="Z122" i="3" s="1"/>
  <c r="X59" i="3"/>
  <c r="Y59" i="3" s="1"/>
  <c r="Z59" i="3" s="1"/>
  <c r="AA59" i="3" s="1"/>
  <c r="AB59" i="3" s="1"/>
  <c r="AC59" i="3" s="1"/>
  <c r="AD59" i="3" s="1"/>
  <c r="AE59" i="3" s="1"/>
  <c r="AF59" i="3" s="1"/>
  <c r="AG59" i="3" s="1"/>
  <c r="W126" i="3"/>
  <c r="B13" i="1"/>
  <c r="B19" i="1" s="1"/>
  <c r="B93" i="1" s="1"/>
  <c r="AC16" i="3"/>
  <c r="W65" i="3"/>
  <c r="AA18" i="3"/>
  <c r="R120" i="3"/>
  <c r="AD14" i="3"/>
  <c r="AD13" i="3" s="1"/>
  <c r="AD19" i="3" s="1"/>
  <c r="AA12" i="3"/>
  <c r="AA15" i="3" s="1"/>
  <c r="AA125" i="3"/>
  <c r="AB125" i="3" s="1"/>
  <c r="AC125" i="3" s="1"/>
  <c r="AD125" i="3" s="1"/>
  <c r="AE125" i="3" s="1"/>
  <c r="AF125" i="3" s="1"/>
  <c r="AG125" i="3" s="1"/>
  <c r="X41" i="3"/>
  <c r="X80" i="3" s="1"/>
  <c r="P56" i="3"/>
  <c r="Y62" i="3"/>
  <c r="AB18" i="3"/>
  <c r="X63" i="3"/>
  <c r="Y44" i="3"/>
  <c r="Z44" i="3" s="1"/>
  <c r="Y105" i="3"/>
  <c r="T121" i="3"/>
  <c r="Z37" i="3"/>
  <c r="Z23" i="3"/>
  <c r="C13" i="1"/>
  <c r="C19" i="1" s="1"/>
  <c r="C93" i="1" s="1"/>
  <c r="AI107" i="3" a="1"/>
  <c r="AI107" i="3" s="1"/>
  <c r="X107" i="3" s="1"/>
  <c r="T58" i="3"/>
  <c r="B57" i="2"/>
  <c r="F58" i="2" s="1"/>
  <c r="F49" i="2"/>
  <c r="Y43" i="3"/>
  <c r="W104" i="3"/>
  <c r="W143" i="3" s="1"/>
  <c r="X28" i="3"/>
  <c r="X30" i="3" s="1"/>
  <c r="X34" i="3" s="1"/>
  <c r="X32" i="3" s="1"/>
  <c r="X39" i="3" s="1"/>
  <c r="M26" i="3"/>
  <c r="M29" i="3" s="1"/>
  <c r="AC61" i="3"/>
  <c r="AD61" i="3" s="1"/>
  <c r="AE61" i="3" s="1"/>
  <c r="AF61" i="3" s="1"/>
  <c r="AG61" i="3" s="1"/>
  <c r="W64" i="3"/>
  <c r="W127" i="3"/>
  <c r="Y42" i="3"/>
  <c r="Z42" i="3" s="1"/>
  <c r="Y100" i="3"/>
  <c r="AI45" i="3" a="1"/>
  <c r="AI45" i="3" s="1"/>
  <c r="Y45" i="3" s="1"/>
  <c r="S57" i="3" l="1"/>
  <c r="AD60" i="3"/>
  <c r="AE60" i="3" s="1"/>
  <c r="AF60" i="3" s="1"/>
  <c r="AG60" i="3" s="1"/>
  <c r="AA44" i="3"/>
  <c r="AB44" i="3" s="1"/>
  <c r="AC44" i="3" s="1"/>
  <c r="AD44" i="3" s="1"/>
  <c r="X126" i="3"/>
  <c r="Y126" i="3" s="1"/>
  <c r="Z126" i="3" s="1"/>
  <c r="AA126" i="3" s="1"/>
  <c r="AA122" i="3"/>
  <c r="AB122" i="3" s="1"/>
  <c r="AC122" i="3" s="1"/>
  <c r="AD122" i="3" s="1"/>
  <c r="AE122" i="3" s="1"/>
  <c r="AF122" i="3" s="1"/>
  <c r="AG122" i="3" s="1"/>
  <c r="AA37" i="3"/>
  <c r="AA23" i="3"/>
  <c r="Z43" i="3"/>
  <c r="AA43" i="3" s="1"/>
  <c r="V58" i="3"/>
  <c r="W58" i="3" s="1"/>
  <c r="X58" i="3" s="1"/>
  <c r="Y58" i="3" s="1"/>
  <c r="Z58" i="3" s="1"/>
  <c r="Y107" i="3"/>
  <c r="AG124" i="3"/>
  <c r="X66" i="3"/>
  <c r="Y66" i="3" s="1"/>
  <c r="Z105" i="3"/>
  <c r="AA105" i="3" s="1"/>
  <c r="X87" i="3"/>
  <c r="D7" i="1"/>
  <c r="AI108" i="3" a="1"/>
  <c r="AI108" i="3" s="1"/>
  <c r="Y108" i="3" s="1"/>
  <c r="X65" i="3"/>
  <c r="Z100" i="3"/>
  <c r="AI46" i="3" a="1"/>
  <c r="AI46" i="3" s="1"/>
  <c r="Z46" i="3" s="1"/>
  <c r="AA42" i="3"/>
  <c r="AB42" i="3" s="1"/>
  <c r="W128" i="3"/>
  <c r="U121" i="3"/>
  <c r="V121" i="3" s="1"/>
  <c r="X104" i="3"/>
  <c r="X143" i="3" s="1"/>
  <c r="AC21" i="3"/>
  <c r="AC20" i="3"/>
  <c r="Y63" i="3"/>
  <c r="AI129" i="3" a="1"/>
  <c r="AI129" i="3" s="1"/>
  <c r="W129" i="3" s="1"/>
  <c r="W99" i="3"/>
  <c r="U58" i="3"/>
  <c r="S120" i="3"/>
  <c r="T120" i="3" s="1"/>
  <c r="T119" i="3" s="1"/>
  <c r="R119" i="3"/>
  <c r="X102" i="3"/>
  <c r="AI67" i="3" a="1"/>
  <c r="AI67" i="3" s="1"/>
  <c r="X67" i="3" s="1"/>
  <c r="X36" i="3"/>
  <c r="D9" i="7" s="1"/>
  <c r="Y41" i="3"/>
  <c r="Y80" i="3" s="1"/>
  <c r="Z106" i="3"/>
  <c r="AA106" i="3" s="1"/>
  <c r="Z62" i="3"/>
  <c r="AA62" i="3" s="1"/>
  <c r="AB62" i="3" s="1"/>
  <c r="AC62" i="3" s="1"/>
  <c r="AD62" i="3" s="1"/>
  <c r="AE62" i="3" s="1"/>
  <c r="AF62" i="3" s="1"/>
  <c r="AG62" i="3" s="1"/>
  <c r="N26" i="3"/>
  <c r="N29" i="3" s="1"/>
  <c r="Y28" i="3"/>
  <c r="Y30" i="3" s="1"/>
  <c r="Y34" i="3" s="1"/>
  <c r="Y32" i="3" s="1"/>
  <c r="Y39" i="3" s="1"/>
  <c r="Z45" i="3"/>
  <c r="X64" i="3"/>
  <c r="Y64" i="3" s="1"/>
  <c r="AD16" i="3"/>
  <c r="X127" i="3"/>
  <c r="AB37" i="3"/>
  <c r="AB23" i="3"/>
  <c r="AE14" i="3"/>
  <c r="AE13" i="3" s="1"/>
  <c r="AE19" i="3" s="1"/>
  <c r="AB12" i="3"/>
  <c r="AB15" i="3" s="1"/>
  <c r="T57" i="3" l="1"/>
  <c r="U57" i="3" s="1"/>
  <c r="S56" i="3"/>
  <c r="AE16" i="3"/>
  <c r="AC42" i="3"/>
  <c r="AD42" i="3" s="1"/>
  <c r="AI68" i="3" a="1"/>
  <c r="AI68" i="3" s="1"/>
  <c r="Y68" i="3" s="1"/>
  <c r="Y102" i="3"/>
  <c r="Y36" i="3"/>
  <c r="E9" i="7" s="1"/>
  <c r="O9" i="7" s="1"/>
  <c r="W121" i="3"/>
  <c r="X121" i="3" s="1"/>
  <c r="Y121" i="3" s="1"/>
  <c r="Z121" i="3" s="1"/>
  <c r="AA121" i="3" s="1"/>
  <c r="AB121" i="3" s="1"/>
  <c r="AC121" i="3" s="1"/>
  <c r="AD121" i="3" s="1"/>
  <c r="AE121" i="3" s="1"/>
  <c r="AF121" i="3" s="1"/>
  <c r="AG121" i="3" s="1"/>
  <c r="AB106" i="3"/>
  <c r="AI47" i="3" a="1"/>
  <c r="AI47" i="3" s="1"/>
  <c r="AA47" i="3" s="1"/>
  <c r="AA100" i="3"/>
  <c r="AC18" i="3"/>
  <c r="D13" i="1"/>
  <c r="D19" i="1" s="1"/>
  <c r="D93" i="1" s="1"/>
  <c r="Z107" i="3"/>
  <c r="AA46" i="3"/>
  <c r="AB46" i="3" s="1"/>
  <c r="AB43" i="3"/>
  <c r="AC43" i="3" s="1"/>
  <c r="X128" i="3"/>
  <c r="AB126" i="3"/>
  <c r="AC126" i="3" s="1"/>
  <c r="AD126" i="3" s="1"/>
  <c r="AE126" i="3" s="1"/>
  <c r="AF126" i="3" s="1"/>
  <c r="AG126" i="3" s="1"/>
  <c r="Z108" i="3"/>
  <c r="AE44" i="3"/>
  <c r="AF44" i="3" s="1"/>
  <c r="AG44" i="3" s="1"/>
  <c r="AA58" i="3"/>
  <c r="AB58" i="3" s="1"/>
  <c r="AD21" i="3"/>
  <c r="AD20" i="3"/>
  <c r="U120" i="3"/>
  <c r="U119" i="3" s="1"/>
  <c r="AI109" i="3" a="1"/>
  <c r="AI109" i="3" s="1"/>
  <c r="Z109" i="3" s="1"/>
  <c r="Z64" i="3"/>
  <c r="AA64" i="3" s="1"/>
  <c r="AB64" i="3" s="1"/>
  <c r="AC64" i="3" s="1"/>
  <c r="AD64" i="3" s="1"/>
  <c r="AE64" i="3" s="1"/>
  <c r="AF64" i="3" s="1"/>
  <c r="AG64" i="3" s="1"/>
  <c r="Y104" i="3"/>
  <c r="Y143" i="3" s="1"/>
  <c r="X129" i="3"/>
  <c r="Y129" i="3" s="1"/>
  <c r="Y127" i="3"/>
  <c r="Z127" i="3" s="1"/>
  <c r="AA127" i="3" s="1"/>
  <c r="Z28" i="3"/>
  <c r="Z30" i="3" s="1"/>
  <c r="Z34" i="3" s="1"/>
  <c r="Z32" i="3" s="1"/>
  <c r="Z39" i="3" s="1"/>
  <c r="O26" i="3"/>
  <c r="O29" i="3" s="1"/>
  <c r="Y67" i="3"/>
  <c r="AI130" i="3" a="1"/>
  <c r="AI130" i="3" s="1"/>
  <c r="X130" i="3" s="1"/>
  <c r="X99" i="3"/>
  <c r="S119" i="3"/>
  <c r="AC12" i="3"/>
  <c r="AC15" i="3" s="1"/>
  <c r="AF14" i="3"/>
  <c r="AF13" i="3" s="1"/>
  <c r="AF19" i="3" s="1"/>
  <c r="AA45" i="3"/>
  <c r="Y65" i="3"/>
  <c r="AB100" i="3"/>
  <c r="AI48" i="3" a="1"/>
  <c r="AI48" i="3" s="1"/>
  <c r="AB48" i="3" s="1"/>
  <c r="Z41" i="3"/>
  <c r="Z80" i="3" s="1"/>
  <c r="AB105" i="3"/>
  <c r="AE21" i="3"/>
  <c r="AE20" i="3"/>
  <c r="Z66" i="3"/>
  <c r="AA66" i="3" s="1"/>
  <c r="Y87" i="3"/>
  <c r="E7" i="1"/>
  <c r="O7" i="1" s="1"/>
  <c r="Z63" i="3"/>
  <c r="V57" i="3" l="1"/>
  <c r="V56" i="3" s="1"/>
  <c r="V82" i="3" s="1"/>
  <c r="U56" i="3"/>
  <c r="T56" i="3"/>
  <c r="W57" i="3"/>
  <c r="AC58" i="3"/>
  <c r="AD58" i="3" s="1"/>
  <c r="AE58" i="3" s="1"/>
  <c r="AF58" i="3" s="1"/>
  <c r="AG58" i="3" s="1"/>
  <c r="AE18" i="3"/>
  <c r="AB66" i="3"/>
  <c r="AC46" i="3"/>
  <c r="AI131" i="3" a="1"/>
  <c r="AI131" i="3" s="1"/>
  <c r="Y131" i="3" s="1"/>
  <c r="Y99" i="3"/>
  <c r="Z68" i="3"/>
  <c r="AA108" i="3"/>
  <c r="Z65" i="3"/>
  <c r="AA65" i="3" s="1"/>
  <c r="E13" i="1"/>
  <c r="AC106" i="3"/>
  <c r="AD106" i="3" s="1"/>
  <c r="AE106" i="3" s="1"/>
  <c r="AF106" i="3" s="1"/>
  <c r="AG106" i="3" s="1"/>
  <c r="AA107" i="3"/>
  <c r="AB47" i="3"/>
  <c r="AC47" i="3" s="1"/>
  <c r="Y128" i="3"/>
  <c r="Z128" i="3" s="1"/>
  <c r="AA128" i="3" s="1"/>
  <c r="AA109" i="3"/>
  <c r="Y130" i="3"/>
  <c r="Z130" i="3" s="1"/>
  <c r="AA130" i="3" s="1"/>
  <c r="Z104" i="3"/>
  <c r="Z143" i="3" s="1"/>
  <c r="AD43" i="3"/>
  <c r="AE43" i="3" s="1"/>
  <c r="AF43" i="3" s="1"/>
  <c r="AG43" i="3" s="1"/>
  <c r="AD18" i="3"/>
  <c r="Z87" i="3"/>
  <c r="F7" i="1"/>
  <c r="Z67" i="3"/>
  <c r="Z129" i="3"/>
  <c r="AA129" i="3" s="1"/>
  <c r="AF16" i="3"/>
  <c r="AB45" i="3"/>
  <c r="AC45" i="3" s="1"/>
  <c r="V120" i="3"/>
  <c r="AB127" i="3"/>
  <c r="AC127" i="3" s="1"/>
  <c r="AD127" i="3" s="1"/>
  <c r="AE127" i="3" s="1"/>
  <c r="AF127" i="3" s="1"/>
  <c r="AG127" i="3" s="1"/>
  <c r="AE42" i="3"/>
  <c r="AD12" i="3"/>
  <c r="AD15" i="3" s="1"/>
  <c r="AE12" i="3" s="1"/>
  <c r="AE15" i="3" s="1"/>
  <c r="AF12" i="3" s="1"/>
  <c r="AF15" i="3" s="1"/>
  <c r="AG12" i="3" s="1"/>
  <c r="AG14" i="3"/>
  <c r="AG13" i="3" s="1"/>
  <c r="AG19" i="3" s="1"/>
  <c r="AC105" i="3"/>
  <c r="AA63" i="3"/>
  <c r="AE37" i="3"/>
  <c r="AE23" i="3"/>
  <c r="AI110" i="3" a="1"/>
  <c r="AI110" i="3" s="1"/>
  <c r="AA110" i="3" s="1"/>
  <c r="AC66" i="3"/>
  <c r="AD66" i="3" s="1"/>
  <c r="AE66" i="3" s="1"/>
  <c r="AA41" i="3"/>
  <c r="AA80" i="3" s="1"/>
  <c r="AA28" i="3"/>
  <c r="P26" i="3"/>
  <c r="P29" i="3" s="1"/>
  <c r="AA30" i="3"/>
  <c r="AA34" i="3" s="1"/>
  <c r="AA32" i="3" s="1"/>
  <c r="AA39" i="3" s="1"/>
  <c r="AI69" i="3" a="1"/>
  <c r="AI69" i="3" s="1"/>
  <c r="Z69" i="3" s="1"/>
  <c r="Z102" i="3"/>
  <c r="Z36" i="3"/>
  <c r="F9" i="7" s="1"/>
  <c r="O13" i="1"/>
  <c r="O19" i="1" s="1"/>
  <c r="O93" i="1" s="1"/>
  <c r="AC48" i="3"/>
  <c r="AI111" i="3" a="1"/>
  <c r="AI111" i="3" s="1"/>
  <c r="AB111" i="3" s="1"/>
  <c r="AC37" i="3"/>
  <c r="AC23" i="3"/>
  <c r="B9" i="1" l="1"/>
  <c r="B10" i="1" s="1"/>
  <c r="B65" i="1" s="1"/>
  <c r="V89" i="3"/>
  <c r="V79" i="3"/>
  <c r="W56" i="3"/>
  <c r="W82" i="3" s="1"/>
  <c r="X57" i="3"/>
  <c r="AB130" i="3"/>
  <c r="AC130" i="3" s="1"/>
  <c r="AB128" i="3"/>
  <c r="AC128" i="3" s="1"/>
  <c r="AB65" i="3"/>
  <c r="AC65" i="3" s="1"/>
  <c r="AD65" i="3" s="1"/>
  <c r="AE65" i="3" s="1"/>
  <c r="AF65" i="3" s="1"/>
  <c r="AG65" i="3" s="1"/>
  <c r="AF66" i="3"/>
  <c r="AG66" i="3" s="1"/>
  <c r="AA68" i="3"/>
  <c r="AD47" i="3"/>
  <c r="AI132" i="3" a="1"/>
  <c r="AI132" i="3" s="1"/>
  <c r="Z132" i="3" s="1"/>
  <c r="Z99" i="3"/>
  <c r="AD45" i="3"/>
  <c r="AE45" i="3" s="1"/>
  <c r="AB129" i="3"/>
  <c r="AC129" i="3" s="1"/>
  <c r="AD129" i="3" s="1"/>
  <c r="AE129" i="3" s="1"/>
  <c r="AD105" i="3"/>
  <c r="B66" i="1"/>
  <c r="B70" i="1"/>
  <c r="B64" i="1"/>
  <c r="B76" i="1"/>
  <c r="B63" i="1"/>
  <c r="B75" i="1"/>
  <c r="B69" i="1"/>
  <c r="F13" i="1"/>
  <c r="AD37" i="3"/>
  <c r="AD23" i="3"/>
  <c r="AD46" i="3"/>
  <c r="AE46" i="3" s="1"/>
  <c r="Q26" i="3"/>
  <c r="Q29" i="3" s="1"/>
  <c r="AB28" i="3"/>
  <c r="AB30" i="3" s="1"/>
  <c r="AB34" i="3" s="1"/>
  <c r="AB32" i="3" s="1"/>
  <c r="AB39" i="3" s="1"/>
  <c r="AI49" i="3" a="1"/>
  <c r="AI49" i="3" s="1"/>
  <c r="AC49" i="3" s="1"/>
  <c r="AC100" i="3"/>
  <c r="AB107" i="3"/>
  <c r="AA67" i="3"/>
  <c r="AB67" i="3" s="1"/>
  <c r="AC67" i="3" s="1"/>
  <c r="E19" i="1"/>
  <c r="E93" i="1" s="1"/>
  <c r="AF42" i="3"/>
  <c r="AC111" i="3"/>
  <c r="AD111" i="3" s="1"/>
  <c r="F15" i="7"/>
  <c r="AA69" i="3"/>
  <c r="AB69" i="3" s="1"/>
  <c r="G7" i="1"/>
  <c r="AA87" i="3"/>
  <c r="AG16" i="3"/>
  <c r="AB41" i="3"/>
  <c r="AB80" i="3" s="1"/>
  <c r="AB110" i="3"/>
  <c r="AC110" i="3" s="1"/>
  <c r="V119" i="3"/>
  <c r="V145" i="3" s="1"/>
  <c r="V142" i="3" s="1"/>
  <c r="V151" i="3" s="1"/>
  <c r="V147" i="3" s="1"/>
  <c r="V154" i="3" s="1"/>
  <c r="W120" i="3"/>
  <c r="AB108" i="3"/>
  <c r="AB63" i="3"/>
  <c r="AC63" i="3" s="1"/>
  <c r="AD63" i="3" s="1"/>
  <c r="AE63" i="3" s="1"/>
  <c r="AF63" i="3" s="1"/>
  <c r="AG63" i="3" s="1"/>
  <c r="Z131" i="3"/>
  <c r="AA131" i="3" s="1"/>
  <c r="AF20" i="3"/>
  <c r="AF21" i="3"/>
  <c r="AA104" i="3"/>
  <c r="AA143" i="3" s="1"/>
  <c r="AB109" i="3"/>
  <c r="AC109" i="3" s="1"/>
  <c r="AI70" i="3" a="1"/>
  <c r="AI70" i="3" s="1"/>
  <c r="AA70" i="3" s="1"/>
  <c r="AA102" i="3"/>
  <c r="AA36" i="3"/>
  <c r="G9" i="7" s="1"/>
  <c r="G15" i="7" s="1"/>
  <c r="AG15" i="3"/>
  <c r="AD48" i="3"/>
  <c r="AE100" i="3"/>
  <c r="AI51" i="3" a="1"/>
  <c r="AI51" i="3" s="1"/>
  <c r="AE51" i="3" s="1"/>
  <c r="V156" i="3" l="1"/>
  <c r="B27" i="1" s="1"/>
  <c r="B83" i="1" s="1"/>
  <c r="V157" i="3"/>
  <c r="B28" i="1" s="1"/>
  <c r="B84" i="1" s="1"/>
  <c r="V155" i="3"/>
  <c r="B26" i="1" s="1"/>
  <c r="B82" i="1" s="1"/>
  <c r="V86" i="3"/>
  <c r="B15" i="1"/>
  <c r="AD128" i="3"/>
  <c r="AE128" i="3" s="1"/>
  <c r="AF128" i="3" s="1"/>
  <c r="AG128" i="3" s="1"/>
  <c r="Y57" i="3"/>
  <c r="X56" i="3"/>
  <c r="X82" i="3" s="1"/>
  <c r="W89" i="3"/>
  <c r="C9" i="1"/>
  <c r="C10" i="1" s="1"/>
  <c r="C75" i="1" s="1"/>
  <c r="W79" i="3"/>
  <c r="AE111" i="3"/>
  <c r="AF45" i="3"/>
  <c r="AG45" i="3" s="1"/>
  <c r="AF111" i="3"/>
  <c r="AG111" i="3" s="1"/>
  <c r="AB131" i="3"/>
  <c r="AC131" i="3" s="1"/>
  <c r="AE47" i="3"/>
  <c r="AF47" i="3" s="1"/>
  <c r="AG47" i="3" s="1"/>
  <c r="AI71" i="3" a="1"/>
  <c r="AI71" i="3" s="1"/>
  <c r="AB71" i="3" s="1"/>
  <c r="AB102" i="3"/>
  <c r="AB36" i="3"/>
  <c r="H9" i="7" s="1"/>
  <c r="AF46" i="3"/>
  <c r="AF129" i="3"/>
  <c r="AG129" i="3" s="1"/>
  <c r="AC107" i="3"/>
  <c r="AB104" i="3"/>
  <c r="AB143" i="3" s="1"/>
  <c r="AB68" i="3"/>
  <c r="AD109" i="3"/>
  <c r="AE109" i="3" s="1"/>
  <c r="AF109" i="3" s="1"/>
  <c r="AG109" i="3" s="1"/>
  <c r="AC108" i="3"/>
  <c r="AD108" i="3" s="1"/>
  <c r="AE108" i="3" s="1"/>
  <c r="AF108" i="3" s="1"/>
  <c r="AC69" i="3"/>
  <c r="AD69" i="3" s="1"/>
  <c r="AB70" i="3"/>
  <c r="AI133" i="3" a="1"/>
  <c r="AI133" i="3" s="1"/>
  <c r="AA133" i="3" s="1"/>
  <c r="AA99" i="3"/>
  <c r="AD67" i="3"/>
  <c r="AE67" i="3" s="1"/>
  <c r="AD49" i="3"/>
  <c r="B25" i="1"/>
  <c r="AG42" i="3"/>
  <c r="AE105" i="3"/>
  <c r="AF18" i="3"/>
  <c r="AD110" i="3"/>
  <c r="AE110" i="3" s="1"/>
  <c r="AD100" i="3"/>
  <c r="AI50" i="3" a="1"/>
  <c r="AI50" i="3" s="1"/>
  <c r="AD50" i="3" s="1"/>
  <c r="W119" i="3"/>
  <c r="W145" i="3" s="1"/>
  <c r="W142" i="3" s="1"/>
  <c r="W151" i="3" s="1"/>
  <c r="W147" i="3" s="1"/>
  <c r="W154" i="3" s="1"/>
  <c r="X120" i="3"/>
  <c r="AD130" i="3"/>
  <c r="AF51" i="3"/>
  <c r="AG51" i="3" s="1"/>
  <c r="G13" i="1"/>
  <c r="G19" i="1" s="1"/>
  <c r="G93" i="1" s="1"/>
  <c r="F19" i="1"/>
  <c r="F93" i="1" s="1"/>
  <c r="R26" i="3"/>
  <c r="R29" i="3" s="1"/>
  <c r="AC28" i="3"/>
  <c r="AC30" i="3" s="1"/>
  <c r="AC34" i="3" s="1"/>
  <c r="AC32" i="3" s="1"/>
  <c r="AC39" i="3" s="1"/>
  <c r="AC41" i="3"/>
  <c r="AC80" i="3" s="1"/>
  <c r="AA132" i="3"/>
  <c r="AB132" i="3" s="1"/>
  <c r="AI114" i="3" a="1"/>
  <c r="AI114" i="3" s="1"/>
  <c r="AE114" i="3" s="1"/>
  <c r="AI112" i="3" a="1"/>
  <c r="AI112" i="3" s="1"/>
  <c r="AC112" i="3" s="1"/>
  <c r="C66" i="1"/>
  <c r="C70" i="1"/>
  <c r="C64" i="1"/>
  <c r="AE48" i="3"/>
  <c r="AF48" i="3" s="1"/>
  <c r="AG48" i="3" s="1"/>
  <c r="AB87" i="3"/>
  <c r="H7" i="1"/>
  <c r="AG20" i="3"/>
  <c r="AG21" i="3"/>
  <c r="V153" i="3" l="1"/>
  <c r="B21" i="1"/>
  <c r="B71" i="1"/>
  <c r="B16" i="1"/>
  <c r="V91" i="3"/>
  <c r="C69" i="1"/>
  <c r="C63" i="1"/>
  <c r="V159" i="3"/>
  <c r="C76" i="1"/>
  <c r="C65" i="1"/>
  <c r="X89" i="3"/>
  <c r="X79" i="3"/>
  <c r="D9" i="1"/>
  <c r="D10" i="1" s="1"/>
  <c r="D76" i="1" s="1"/>
  <c r="W155" i="3"/>
  <c r="C26" i="1" s="1"/>
  <c r="C82" i="1" s="1"/>
  <c r="W156" i="3"/>
  <c r="C27" i="1" s="1"/>
  <c r="C83" i="1" s="1"/>
  <c r="W157" i="3"/>
  <c r="C28" i="1" s="1"/>
  <c r="C84" i="1" s="1"/>
  <c r="W86" i="3"/>
  <c r="C15" i="1"/>
  <c r="Y56" i="3"/>
  <c r="Y82" i="3" s="1"/>
  <c r="Z57" i="3"/>
  <c r="AC68" i="3"/>
  <c r="AD68" i="3" s="1"/>
  <c r="AE68" i="3" s="1"/>
  <c r="AC104" i="3"/>
  <c r="AC143" i="3" s="1"/>
  <c r="AC102" i="3"/>
  <c r="AI72" i="3" a="1"/>
  <c r="AI72" i="3" s="1"/>
  <c r="AC72" i="3" s="1"/>
  <c r="AC36" i="3"/>
  <c r="I9" i="7" s="1"/>
  <c r="I15" i="7" s="1"/>
  <c r="AG18" i="3"/>
  <c r="AI113" i="3" a="1"/>
  <c r="AI113" i="3" s="1"/>
  <c r="AD113" i="3" s="1"/>
  <c r="I7" i="1"/>
  <c r="AC87" i="3"/>
  <c r="AC70" i="3"/>
  <c r="AE69" i="3"/>
  <c r="AF69" i="3" s="1"/>
  <c r="AG46" i="3"/>
  <c r="AF114" i="3"/>
  <c r="AG114" i="3" s="1"/>
  <c r="AF37" i="3"/>
  <c r="AF23" i="3"/>
  <c r="AF67" i="3"/>
  <c r="AG67" i="3" s="1"/>
  <c r="H15" i="7"/>
  <c r="AB133" i="3"/>
  <c r="AC133" i="3" s="1"/>
  <c r="H13" i="1"/>
  <c r="H19" i="1" s="1"/>
  <c r="H93" i="1" s="1"/>
  <c r="AD41" i="3"/>
  <c r="AD80" i="3" s="1"/>
  <c r="AI134" i="3" a="1"/>
  <c r="AI134" i="3" s="1"/>
  <c r="AB134" i="3" s="1"/>
  <c r="AB99" i="3"/>
  <c r="AE50" i="3"/>
  <c r="AF50" i="3" s="1"/>
  <c r="AC132" i="3"/>
  <c r="AD132" i="3" s="1"/>
  <c r="AE132" i="3" s="1"/>
  <c r="S26" i="3"/>
  <c r="S29" i="3" s="1"/>
  <c r="AD28" i="3"/>
  <c r="AD30" i="3" s="1"/>
  <c r="AD34" i="3" s="1"/>
  <c r="AD32" i="3" s="1"/>
  <c r="AD39" i="3" s="1"/>
  <c r="AF105" i="3"/>
  <c r="AC71" i="3"/>
  <c r="AD71" i="3" s="1"/>
  <c r="AF110" i="3"/>
  <c r="AG110" i="3" s="1"/>
  <c r="AD112" i="3"/>
  <c r="AE112" i="3" s="1"/>
  <c r="D70" i="1"/>
  <c r="D64" i="1"/>
  <c r="D63" i="1"/>
  <c r="D69" i="1"/>
  <c r="D75" i="1"/>
  <c r="AE49" i="3"/>
  <c r="AG108" i="3"/>
  <c r="X119" i="3"/>
  <c r="X145" i="3" s="1"/>
  <c r="X142" i="3" s="1"/>
  <c r="X151" i="3" s="1"/>
  <c r="X147" i="3" s="1"/>
  <c r="X154" i="3" s="1"/>
  <c r="Y120" i="3"/>
  <c r="C25" i="1"/>
  <c r="B81" i="1"/>
  <c r="B29" i="1"/>
  <c r="AD107" i="3"/>
  <c r="AD131" i="3"/>
  <c r="AE130" i="3"/>
  <c r="AF130" i="3" s="1"/>
  <c r="AG130" i="3" s="1"/>
  <c r="D66" i="1" l="1"/>
  <c r="B22" i="1"/>
  <c r="B78" i="1" s="1"/>
  <c r="B72" i="1"/>
  <c r="W153" i="3"/>
  <c r="B95" i="1"/>
  <c r="B77" i="1"/>
  <c r="D65" i="1"/>
  <c r="P9" i="7"/>
  <c r="P15" i="7" s="1"/>
  <c r="Y89" i="3"/>
  <c r="Y79" i="3"/>
  <c r="E9" i="1"/>
  <c r="Z56" i="3"/>
  <c r="Z82" i="3" s="1"/>
  <c r="AA57" i="3"/>
  <c r="C71" i="1"/>
  <c r="C21" i="1"/>
  <c r="C16" i="1"/>
  <c r="W91" i="3"/>
  <c r="W159" i="3" s="1"/>
  <c r="X157" i="3"/>
  <c r="D28" i="1" s="1"/>
  <c r="D84" i="1" s="1"/>
  <c r="X156" i="3"/>
  <c r="D27" i="1" s="1"/>
  <c r="D83" i="1" s="1"/>
  <c r="X155" i="3"/>
  <c r="D26" i="1" s="1"/>
  <c r="D82" i="1" s="1"/>
  <c r="D15" i="1"/>
  <c r="X86" i="3"/>
  <c r="AE41" i="3"/>
  <c r="AE80" i="3" s="1"/>
  <c r="K7" i="1" s="1"/>
  <c r="AF49" i="3"/>
  <c r="AG49" i="3" s="1"/>
  <c r="AG50" i="3"/>
  <c r="AD70" i="3"/>
  <c r="AE70" i="3" s="1"/>
  <c r="AF70" i="3" s="1"/>
  <c r="AG70" i="3" s="1"/>
  <c r="AF68" i="3"/>
  <c r="AG68" i="3" s="1"/>
  <c r="AI73" i="3" a="1"/>
  <c r="AI73" i="3" s="1"/>
  <c r="AD73" i="3" s="1"/>
  <c r="AD102" i="3"/>
  <c r="AD36" i="3"/>
  <c r="J9" i="7" s="1"/>
  <c r="AD133" i="3"/>
  <c r="AE133" i="3" s="1"/>
  <c r="AF133" i="3" s="1"/>
  <c r="AG133" i="3" s="1"/>
  <c r="AF132" i="3"/>
  <c r="AG132" i="3" s="1"/>
  <c r="I13" i="1"/>
  <c r="P13" i="1" s="1"/>
  <c r="B85" i="1"/>
  <c r="B31" i="1"/>
  <c r="B87" i="1" s="1"/>
  <c r="AE113" i="3"/>
  <c r="AG23" i="3"/>
  <c r="AG37" i="3"/>
  <c r="AE71" i="3"/>
  <c r="AF71" i="3" s="1"/>
  <c r="D25" i="1"/>
  <c r="P7" i="1"/>
  <c r="AD87" i="3"/>
  <c r="J7" i="1"/>
  <c r="C29" i="1"/>
  <c r="C81" i="1"/>
  <c r="AG105" i="3"/>
  <c r="AE131" i="3"/>
  <c r="AF131" i="3" s="1"/>
  <c r="AG131" i="3" s="1"/>
  <c r="Y119" i="3"/>
  <c r="Y145" i="3" s="1"/>
  <c r="Y142" i="3" s="1"/>
  <c r="Y151" i="3" s="1"/>
  <c r="Y147" i="3" s="1"/>
  <c r="Y154" i="3" s="1"/>
  <c r="Z120" i="3"/>
  <c r="T26" i="3"/>
  <c r="T29" i="3" s="1"/>
  <c r="AE28" i="3"/>
  <c r="AE30" i="3" s="1"/>
  <c r="AE34" i="3" s="1"/>
  <c r="AE32" i="3" s="1"/>
  <c r="AE39" i="3" s="1"/>
  <c r="AD72" i="3"/>
  <c r="AI135" i="3" a="1"/>
  <c r="AI135" i="3" s="1"/>
  <c r="AC135" i="3" s="1"/>
  <c r="AC99" i="3"/>
  <c r="AG69" i="3"/>
  <c r="AF100" i="3"/>
  <c r="AI52" i="3" a="1"/>
  <c r="AI52" i="3" s="1"/>
  <c r="AF52" i="3" s="1"/>
  <c r="AG52" i="3" s="1"/>
  <c r="AE107" i="3"/>
  <c r="AD104" i="3"/>
  <c r="AD143" i="3" s="1"/>
  <c r="AF112" i="3"/>
  <c r="AG112" i="3" s="1"/>
  <c r="AC134" i="3"/>
  <c r="AD134" i="3" s="1"/>
  <c r="AE87" i="3" l="1"/>
  <c r="C77" i="1"/>
  <c r="C95" i="1"/>
  <c r="D16" i="1"/>
  <c r="X91" i="3"/>
  <c r="D71" i="1"/>
  <c r="D21" i="1"/>
  <c r="AA56" i="3"/>
  <c r="AA82" i="3" s="1"/>
  <c r="AB57" i="3"/>
  <c r="AB56" i="3" s="1"/>
  <c r="AB82" i="3" s="1"/>
  <c r="AB79" i="3" s="1"/>
  <c r="X153" i="3"/>
  <c r="X159" i="3" s="1"/>
  <c r="F9" i="1"/>
  <c r="F10" i="1" s="1"/>
  <c r="F75" i="1" s="1"/>
  <c r="Z89" i="3"/>
  <c r="Z79" i="3"/>
  <c r="O9" i="1"/>
  <c r="E10" i="1"/>
  <c r="C22" i="1"/>
  <c r="C78" i="1" s="1"/>
  <c r="C72" i="1"/>
  <c r="Y156" i="3"/>
  <c r="E27" i="1" s="1"/>
  <c r="Y155" i="3"/>
  <c r="E26" i="1" s="1"/>
  <c r="Y157" i="3"/>
  <c r="E28" i="1" s="1"/>
  <c r="E84" i="1" s="1"/>
  <c r="Y86" i="3"/>
  <c r="E15" i="1"/>
  <c r="AG71" i="3"/>
  <c r="AF113" i="3"/>
  <c r="AG113" i="3" s="1"/>
  <c r="AE102" i="3"/>
  <c r="AI74" i="3" a="1"/>
  <c r="AI74" i="3" s="1"/>
  <c r="AE74" i="3" s="1"/>
  <c r="AE36" i="3"/>
  <c r="K9" i="7" s="1"/>
  <c r="K15" i="7" s="1"/>
  <c r="AE134" i="3"/>
  <c r="K35" i="1"/>
  <c r="AE72" i="3"/>
  <c r="J13" i="1"/>
  <c r="AD135" i="3"/>
  <c r="AE135" i="3" s="1"/>
  <c r="AF135" i="3" s="1"/>
  <c r="K13" i="1"/>
  <c r="K19" i="1" s="1"/>
  <c r="K93" i="1" s="1"/>
  <c r="AG100" i="3"/>
  <c r="AI53" i="3" a="1"/>
  <c r="AI53" i="3" s="1"/>
  <c r="AG53" i="3" s="1"/>
  <c r="AG41" i="3" s="1"/>
  <c r="AG80" i="3" s="1"/>
  <c r="P19" i="1"/>
  <c r="P93" i="1" s="1"/>
  <c r="U26" i="3"/>
  <c r="U29" i="3" s="1"/>
  <c r="AF28" i="3"/>
  <c r="AF30" i="3" s="1"/>
  <c r="AF34" i="3" s="1"/>
  <c r="AF32" i="3" s="1"/>
  <c r="AF39" i="3" s="1"/>
  <c r="Z119" i="3"/>
  <c r="Z145" i="3" s="1"/>
  <c r="Z142" i="3" s="1"/>
  <c r="Z151" i="3" s="1"/>
  <c r="Z147" i="3" s="1"/>
  <c r="Z154" i="3" s="1"/>
  <c r="AA120" i="3"/>
  <c r="AI136" i="3" a="1"/>
  <c r="AI136" i="3" s="1"/>
  <c r="AD136" i="3" s="1"/>
  <c r="AD99" i="3"/>
  <c r="AF107" i="3"/>
  <c r="AE104" i="3"/>
  <c r="AE143" i="3" s="1"/>
  <c r="AE73" i="3"/>
  <c r="AF73" i="3" s="1"/>
  <c r="AG73" i="3" s="1"/>
  <c r="F66" i="1"/>
  <c r="F25" i="7"/>
  <c r="F64" i="1"/>
  <c r="F70" i="1"/>
  <c r="F76" i="1"/>
  <c r="F63" i="1"/>
  <c r="F69" i="1"/>
  <c r="J35" i="1"/>
  <c r="E25" i="1"/>
  <c r="O25" i="1" s="1"/>
  <c r="C85" i="1"/>
  <c r="J15" i="7"/>
  <c r="D81" i="1"/>
  <c r="D29" i="1"/>
  <c r="I19" i="1"/>
  <c r="I93" i="1" s="1"/>
  <c r="AI115" i="3" a="1"/>
  <c r="AI115" i="3" s="1"/>
  <c r="AF115" i="3" s="1"/>
  <c r="AG115" i="3" s="1"/>
  <c r="AF41" i="3"/>
  <c r="AF80" i="3" s="1"/>
  <c r="O28" i="1" l="1"/>
  <c r="E82" i="1"/>
  <c r="AC57" i="3"/>
  <c r="AC56" i="3" s="1"/>
  <c r="AC82" i="3" s="1"/>
  <c r="I9" i="1" s="1"/>
  <c r="E65" i="1"/>
  <c r="E69" i="1"/>
  <c r="E75" i="1"/>
  <c r="E64" i="1"/>
  <c r="E76" i="1"/>
  <c r="E70" i="1"/>
  <c r="E63" i="1"/>
  <c r="E66" i="1"/>
  <c r="Z86" i="3"/>
  <c r="F15" i="1"/>
  <c r="O27" i="1"/>
  <c r="E83" i="1"/>
  <c r="AB89" i="3"/>
  <c r="H15" i="1" s="1"/>
  <c r="E21" i="1"/>
  <c r="E71" i="1"/>
  <c r="O15" i="1"/>
  <c r="O21" i="1" s="1"/>
  <c r="E16" i="1"/>
  <c r="E72" i="1" s="1"/>
  <c r="Y91" i="3"/>
  <c r="H9" i="1"/>
  <c r="H10" i="1" s="1"/>
  <c r="O10" i="1"/>
  <c r="D72" i="1"/>
  <c r="D22" i="1"/>
  <c r="D78" i="1" s="1"/>
  <c r="Y153" i="3"/>
  <c r="O26" i="1"/>
  <c r="O82" i="1" s="1"/>
  <c r="Z155" i="3"/>
  <c r="F26" i="1" s="1"/>
  <c r="Z157" i="3"/>
  <c r="F28" i="1" s="1"/>
  <c r="F84" i="1" s="1"/>
  <c r="Z156" i="3"/>
  <c r="F27" i="1" s="1"/>
  <c r="F83" i="1" s="1"/>
  <c r="D77" i="1"/>
  <c r="D95" i="1"/>
  <c r="G9" i="1"/>
  <c r="G10" i="1" s="1"/>
  <c r="G76" i="1" s="1"/>
  <c r="AA79" i="3"/>
  <c r="AA89" i="3"/>
  <c r="F65" i="1"/>
  <c r="C31" i="1"/>
  <c r="C87" i="1" s="1"/>
  <c r="AG87" i="3"/>
  <c r="M7" i="1"/>
  <c r="AF102" i="3"/>
  <c r="AI75" i="3" a="1"/>
  <c r="AI75" i="3" s="1"/>
  <c r="AF75" i="3" s="1"/>
  <c r="AG75" i="3" s="1"/>
  <c r="AF36" i="3"/>
  <c r="L9" i="7" s="1"/>
  <c r="J41" i="1"/>
  <c r="G66" i="1"/>
  <c r="G25" i="7"/>
  <c r="G70" i="1"/>
  <c r="G64" i="1"/>
  <c r="AB157" i="3"/>
  <c r="H28" i="1" s="1"/>
  <c r="AB156" i="3"/>
  <c r="H27" i="1" s="1"/>
  <c r="AB155" i="3"/>
  <c r="H26" i="1" s="1"/>
  <c r="F25" i="1"/>
  <c r="D85" i="1"/>
  <c r="AG135" i="3"/>
  <c r="AF134" i="3"/>
  <c r="AG134" i="3" s="1"/>
  <c r="AI116" i="3" a="1"/>
  <c r="AI116" i="3" s="1"/>
  <c r="AG116" i="3" s="1"/>
  <c r="K41" i="1"/>
  <c r="AC89" i="3"/>
  <c r="AG107" i="3"/>
  <c r="AF104" i="3"/>
  <c r="AF143" i="3" s="1"/>
  <c r="AF74" i="3"/>
  <c r="AG74" i="3" s="1"/>
  <c r="J19" i="1"/>
  <c r="J93" i="1" s="1"/>
  <c r="V26" i="3"/>
  <c r="V29" i="3" s="1"/>
  <c r="W26" i="3" s="1"/>
  <c r="W29" i="3" s="1"/>
  <c r="X26" i="3" s="1"/>
  <c r="X29" i="3" s="1"/>
  <c r="Y26" i="3" s="1"/>
  <c r="Y29" i="3" s="1"/>
  <c r="Z26" i="3" s="1"/>
  <c r="Z29" i="3" s="1"/>
  <c r="AA26" i="3" s="1"/>
  <c r="AA29" i="3" s="1"/>
  <c r="AB26" i="3" s="1"/>
  <c r="AB29" i="3" s="1"/>
  <c r="AC26" i="3" s="1"/>
  <c r="AC29" i="3" s="1"/>
  <c r="AD26" i="3" s="1"/>
  <c r="AD29" i="3" s="1"/>
  <c r="AE26" i="3" s="1"/>
  <c r="AE29" i="3" s="1"/>
  <c r="AF26" i="3" s="1"/>
  <c r="AF29" i="3" s="1"/>
  <c r="AG26" i="3" s="1"/>
  <c r="AG28" i="3"/>
  <c r="AG30" i="3" s="1"/>
  <c r="AG34" i="3" s="1"/>
  <c r="AG32" i="3" s="1"/>
  <c r="AG39" i="3" s="1"/>
  <c r="AI137" i="3" a="1"/>
  <c r="AI137" i="3" s="1"/>
  <c r="AE137" i="3" s="1"/>
  <c r="AE99" i="3"/>
  <c r="K47" i="1"/>
  <c r="AF87" i="3"/>
  <c r="L7" i="1"/>
  <c r="E29" i="1"/>
  <c r="E81" i="1"/>
  <c r="AE136" i="3"/>
  <c r="AF136" i="3" s="1"/>
  <c r="AA119" i="3"/>
  <c r="AA145" i="3" s="1"/>
  <c r="AA142" i="3" s="1"/>
  <c r="AA151" i="3" s="1"/>
  <c r="AA147" i="3" s="1"/>
  <c r="AA154" i="3" s="1"/>
  <c r="AB120" i="3"/>
  <c r="AF72" i="3"/>
  <c r="AG72" i="3" s="1"/>
  <c r="AC79" i="3" l="1"/>
  <c r="O16" i="1"/>
  <c r="F21" i="7"/>
  <c r="F23" i="7" s="1"/>
  <c r="Z153" i="3"/>
  <c r="H21" i="1"/>
  <c r="G65" i="1"/>
  <c r="P9" i="1"/>
  <c r="P10" i="1" s="1"/>
  <c r="O72" i="1"/>
  <c r="AD57" i="3"/>
  <c r="H77" i="1"/>
  <c r="H95" i="1"/>
  <c r="F21" i="1"/>
  <c r="F71" i="1"/>
  <c r="F16" i="1"/>
  <c r="Z91" i="3"/>
  <c r="Z159" i="3" s="1"/>
  <c r="O77" i="1"/>
  <c r="O95" i="1"/>
  <c r="Y159" i="3"/>
  <c r="O71" i="1"/>
  <c r="D31" i="1"/>
  <c r="D87" i="1" s="1"/>
  <c r="G15" i="1"/>
  <c r="AA86" i="3"/>
  <c r="H84" i="1"/>
  <c r="E22" i="1"/>
  <c r="E78" i="1" s="1"/>
  <c r="O76" i="1"/>
  <c r="O75" i="1"/>
  <c r="O69" i="1"/>
  <c r="O70" i="1"/>
  <c r="O64" i="1"/>
  <c r="O65" i="1"/>
  <c r="O63" i="1"/>
  <c r="O66" i="1"/>
  <c r="O22" i="1"/>
  <c r="O78" i="1" s="1"/>
  <c r="E95" i="1"/>
  <c r="E77" i="1"/>
  <c r="AB86" i="3"/>
  <c r="H16" i="1" s="1"/>
  <c r="H72" i="1" s="1"/>
  <c r="O81" i="1"/>
  <c r="G69" i="1"/>
  <c r="G75" i="1"/>
  <c r="O83" i="1"/>
  <c r="H83" i="1"/>
  <c r="O21" i="7"/>
  <c r="G63" i="1"/>
  <c r="AA157" i="3"/>
  <c r="G28" i="1" s="1"/>
  <c r="G84" i="1" s="1"/>
  <c r="AA155" i="3"/>
  <c r="G26" i="1" s="1"/>
  <c r="AA156" i="3"/>
  <c r="G27" i="1" s="1"/>
  <c r="G83" i="1" s="1"/>
  <c r="O29" i="1"/>
  <c r="O85" i="1" s="1"/>
  <c r="F82" i="1"/>
  <c r="F17" i="7"/>
  <c r="O84" i="1"/>
  <c r="AG104" i="3"/>
  <c r="AG143" i="3" s="1"/>
  <c r="AG102" i="3"/>
  <c r="AI76" i="3" a="1"/>
  <c r="AI76" i="3" s="1"/>
  <c r="AG76" i="3" s="1"/>
  <c r="AG36" i="3"/>
  <c r="M9" i="7" s="1"/>
  <c r="M15" i="7" s="1"/>
  <c r="I10" i="1"/>
  <c r="I65" i="1" s="1"/>
  <c r="H17" i="7"/>
  <c r="H82" i="1"/>
  <c r="H71" i="1"/>
  <c r="AB119" i="3"/>
  <c r="AB145" i="3" s="1"/>
  <c r="AB142" i="3" s="1"/>
  <c r="AB151" i="3" s="1"/>
  <c r="AB147" i="3" s="1"/>
  <c r="AB154" i="3" s="1"/>
  <c r="AC120" i="3"/>
  <c r="L15" i="7"/>
  <c r="AC157" i="3"/>
  <c r="I28" i="1" s="1"/>
  <c r="AC156" i="3"/>
  <c r="I27" i="1" s="1"/>
  <c r="AC155" i="3"/>
  <c r="I26" i="1" s="1"/>
  <c r="E85" i="1"/>
  <c r="L35" i="1"/>
  <c r="Q7" i="1"/>
  <c r="I15" i="1"/>
  <c r="AC86" i="3"/>
  <c r="I16" i="1" s="1"/>
  <c r="H66" i="1"/>
  <c r="H25" i="7"/>
  <c r="H64" i="1"/>
  <c r="H70" i="1"/>
  <c r="H76" i="1"/>
  <c r="H63" i="1"/>
  <c r="H75" i="1"/>
  <c r="H69" i="1"/>
  <c r="AI138" i="3" a="1"/>
  <c r="AI138" i="3" s="1"/>
  <c r="AF138" i="3" s="1"/>
  <c r="AG138" i="3" s="1"/>
  <c r="AF99" i="3"/>
  <c r="L13" i="1"/>
  <c r="L19" i="1" s="1"/>
  <c r="L93" i="1" s="1"/>
  <c r="AF137" i="3"/>
  <c r="AG137" i="3" s="1"/>
  <c r="H65" i="1"/>
  <c r="AG29" i="3"/>
  <c r="F81" i="1"/>
  <c r="F29" i="1"/>
  <c r="F16" i="7"/>
  <c r="M35" i="1"/>
  <c r="G25" i="1"/>
  <c r="M13" i="1"/>
  <c r="M19" i="1" s="1"/>
  <c r="M93" i="1" s="1"/>
  <c r="J47" i="1"/>
  <c r="AG136" i="3"/>
  <c r="AE57" i="3" l="1"/>
  <c r="AD56" i="3"/>
  <c r="AD82" i="3" s="1"/>
  <c r="G21" i="1"/>
  <c r="G71" i="1"/>
  <c r="AA153" i="3"/>
  <c r="E31" i="1"/>
  <c r="E87" i="1" s="1"/>
  <c r="O31" i="1"/>
  <c r="O87" i="1" s="1"/>
  <c r="G21" i="7"/>
  <c r="G23" i="7" s="1"/>
  <c r="F72" i="1"/>
  <c r="F22" i="1"/>
  <c r="F31" i="1" s="1"/>
  <c r="F87" i="1" s="1"/>
  <c r="G16" i="1"/>
  <c r="AA91" i="3"/>
  <c r="H22" i="1"/>
  <c r="H26" i="7" s="1"/>
  <c r="H28" i="7" s="1"/>
  <c r="P16" i="1"/>
  <c r="P72" i="1" s="1"/>
  <c r="Q3" i="8" s="1"/>
  <c r="P15" i="1"/>
  <c r="P71" i="1" s="1"/>
  <c r="I83" i="1"/>
  <c r="F77" i="1"/>
  <c r="F95" i="1"/>
  <c r="AB91" i="3"/>
  <c r="G17" i="7"/>
  <c r="G82" i="1"/>
  <c r="I84" i="1"/>
  <c r="P75" i="1"/>
  <c r="P76" i="1"/>
  <c r="Q9" i="7"/>
  <c r="Q15" i="7" s="1"/>
  <c r="I21" i="1"/>
  <c r="I95" i="1" s="1"/>
  <c r="AC91" i="3"/>
  <c r="M47" i="1"/>
  <c r="I17" i="7"/>
  <c r="I82" i="1"/>
  <c r="AC119" i="3"/>
  <c r="AC145" i="3" s="1"/>
  <c r="AC142" i="3" s="1"/>
  <c r="AC151" i="3" s="1"/>
  <c r="AC147" i="3" s="1"/>
  <c r="AC154" i="3" s="1"/>
  <c r="AD120" i="3"/>
  <c r="L41" i="1"/>
  <c r="Q13" i="1"/>
  <c r="P27" i="1"/>
  <c r="P83" i="1" s="1"/>
  <c r="Q6" i="8" s="1"/>
  <c r="M41" i="1"/>
  <c r="I71" i="1"/>
  <c r="P25" i="7"/>
  <c r="P66" i="1"/>
  <c r="P64" i="1"/>
  <c r="Q11" i="8" s="1"/>
  <c r="P70" i="1"/>
  <c r="P63" i="1"/>
  <c r="Q10" i="8" s="1"/>
  <c r="P69" i="1"/>
  <c r="P26" i="1"/>
  <c r="I22" i="1"/>
  <c r="I66" i="1"/>
  <c r="I25" i="7"/>
  <c r="I70" i="1"/>
  <c r="I64" i="1"/>
  <c r="I76" i="1"/>
  <c r="I63" i="1"/>
  <c r="I69" i="1"/>
  <c r="I75" i="1"/>
  <c r="P28" i="1"/>
  <c r="P84" i="1" s="1"/>
  <c r="Q7" i="8" s="1"/>
  <c r="P65" i="1"/>
  <c r="Q12" i="8" s="1"/>
  <c r="L47" i="1"/>
  <c r="AB153" i="3"/>
  <c r="H25" i="1"/>
  <c r="H21" i="7" s="1"/>
  <c r="H23" i="7" s="1"/>
  <c r="Q35" i="1"/>
  <c r="G16" i="7"/>
  <c r="G81" i="1"/>
  <c r="G29" i="1"/>
  <c r="I72" i="1"/>
  <c r="F85" i="1"/>
  <c r="AI139" i="3" a="1"/>
  <c r="AI139" i="3" s="1"/>
  <c r="AG139" i="3" s="1"/>
  <c r="AG99" i="3"/>
  <c r="H78" i="1" l="1"/>
  <c r="P21" i="1"/>
  <c r="AB159" i="3"/>
  <c r="J9" i="1"/>
  <c r="AD79" i="3"/>
  <c r="AD89" i="3"/>
  <c r="P22" i="1"/>
  <c r="P78" i="1" s="1"/>
  <c r="AE56" i="3"/>
  <c r="AE82" i="3" s="1"/>
  <c r="AF57" i="3"/>
  <c r="P95" i="1"/>
  <c r="P77" i="1"/>
  <c r="I77" i="1"/>
  <c r="F78" i="1"/>
  <c r="F26" i="7"/>
  <c r="F28" i="7" s="1"/>
  <c r="F30" i="7" s="1"/>
  <c r="AA159" i="3"/>
  <c r="G22" i="1"/>
  <c r="G31" i="1" s="1"/>
  <c r="G87" i="1" s="1"/>
  <c r="G72" i="1"/>
  <c r="G95" i="1"/>
  <c r="G77" i="1"/>
  <c r="H30" i="7"/>
  <c r="I78" i="1"/>
  <c r="I26" i="7"/>
  <c r="I28" i="7" s="1"/>
  <c r="Q41" i="1"/>
  <c r="AC153" i="3"/>
  <c r="AC159" i="3" s="1"/>
  <c r="I25" i="1"/>
  <c r="G85" i="1"/>
  <c r="P82" i="1"/>
  <c r="Q5" i="8" s="1"/>
  <c r="P17" i="7"/>
  <c r="Q19" i="1"/>
  <c r="Q93" i="1" s="1"/>
  <c r="AD119" i="3"/>
  <c r="AD145" i="3" s="1"/>
  <c r="AD142" i="3" s="1"/>
  <c r="AD151" i="3" s="1"/>
  <c r="AD147" i="3" s="1"/>
  <c r="AD154" i="3" s="1"/>
  <c r="AE120" i="3"/>
  <c r="H16" i="7"/>
  <c r="H81" i="1"/>
  <c r="H29" i="1"/>
  <c r="P26" i="7" l="1"/>
  <c r="P28" i="7" s="1"/>
  <c r="J15" i="1"/>
  <c r="AD86" i="3"/>
  <c r="AE89" i="3"/>
  <c r="K9" i="1"/>
  <c r="AE79" i="3"/>
  <c r="AD155" i="3"/>
  <c r="J26" i="1" s="1"/>
  <c r="AD156" i="3"/>
  <c r="J27" i="1" s="1"/>
  <c r="AD157" i="3"/>
  <c r="J28" i="1" s="1"/>
  <c r="AG57" i="3"/>
  <c r="AG56" i="3" s="1"/>
  <c r="AG82" i="3" s="1"/>
  <c r="AF56" i="3"/>
  <c r="AF82" i="3" s="1"/>
  <c r="J37" i="1"/>
  <c r="J10" i="1"/>
  <c r="G26" i="7"/>
  <c r="G28" i="7" s="1"/>
  <c r="G30" i="7" s="1"/>
  <c r="G78" i="1"/>
  <c r="I16" i="7"/>
  <c r="I81" i="1"/>
  <c r="I29" i="1"/>
  <c r="P25" i="1"/>
  <c r="I21" i="7"/>
  <c r="I23" i="7" s="1"/>
  <c r="I30" i="7" s="1"/>
  <c r="H85" i="1"/>
  <c r="H31" i="1"/>
  <c r="H87" i="1" s="1"/>
  <c r="Q47" i="1"/>
  <c r="AE119" i="3"/>
  <c r="AE145" i="3" s="1"/>
  <c r="AE142" i="3" s="1"/>
  <c r="AE151" i="3" s="1"/>
  <c r="AE147" i="3" s="1"/>
  <c r="AE154" i="3" s="1"/>
  <c r="AF120" i="3"/>
  <c r="J25" i="1"/>
  <c r="J65" i="1" l="1"/>
  <c r="J38" i="1"/>
  <c r="J64" i="1"/>
  <c r="J76" i="1"/>
  <c r="J63" i="1"/>
  <c r="J69" i="1"/>
  <c r="J75" i="1"/>
  <c r="J66" i="1"/>
  <c r="J70" i="1"/>
  <c r="J25" i="7"/>
  <c r="J19" i="7"/>
  <c r="J56" i="1"/>
  <c r="J84" i="1"/>
  <c r="J83" i="1"/>
  <c r="J55" i="1"/>
  <c r="K37" i="1"/>
  <c r="K10" i="1"/>
  <c r="AE156" i="3"/>
  <c r="K27" i="1" s="1"/>
  <c r="AE157" i="3"/>
  <c r="K28" i="1" s="1"/>
  <c r="AE155" i="3"/>
  <c r="K26" i="1" s="1"/>
  <c r="K15" i="1"/>
  <c r="AE86" i="3"/>
  <c r="AF89" i="3"/>
  <c r="L9" i="1"/>
  <c r="AF79" i="3"/>
  <c r="J21" i="7"/>
  <c r="J23" i="7" s="1"/>
  <c r="J16" i="1"/>
  <c r="AD91" i="3"/>
  <c r="AG89" i="3"/>
  <c r="M9" i="1"/>
  <c r="AG79" i="3"/>
  <c r="J54" i="1"/>
  <c r="J17" i="7"/>
  <c r="J82" i="1"/>
  <c r="AD153" i="3"/>
  <c r="J21" i="1"/>
  <c r="J43" i="1"/>
  <c r="J71" i="1"/>
  <c r="P21" i="7"/>
  <c r="P23" i="7" s="1"/>
  <c r="P30" i="7" s="1"/>
  <c r="P16" i="7"/>
  <c r="P81" i="1"/>
  <c r="Q4" i="8" s="1"/>
  <c r="P29" i="1"/>
  <c r="AF119" i="3"/>
  <c r="AF145" i="3" s="1"/>
  <c r="AF142" i="3" s="1"/>
  <c r="AF151" i="3" s="1"/>
  <c r="AF147" i="3" s="1"/>
  <c r="AF154" i="3" s="1"/>
  <c r="AG120" i="3"/>
  <c r="AG119" i="3" s="1"/>
  <c r="AG145" i="3" s="1"/>
  <c r="AG142" i="3" s="1"/>
  <c r="AG151" i="3" s="1"/>
  <c r="AG147" i="3" s="1"/>
  <c r="AG154" i="3" s="1"/>
  <c r="I85" i="1"/>
  <c r="I31" i="1"/>
  <c r="I87" i="1" s="1"/>
  <c r="K25" i="1"/>
  <c r="J16" i="7"/>
  <c r="J81" i="1"/>
  <c r="J29" i="1"/>
  <c r="J53" i="1"/>
  <c r="AD159" i="3" l="1"/>
  <c r="J44" i="1"/>
  <c r="J72" i="1"/>
  <c r="K16" i="1"/>
  <c r="K22" i="1" s="1"/>
  <c r="AE91" i="3"/>
  <c r="K25" i="7"/>
  <c r="K64" i="1"/>
  <c r="K63" i="1"/>
  <c r="K66" i="1"/>
  <c r="K69" i="1"/>
  <c r="K38" i="1"/>
  <c r="K70" i="1"/>
  <c r="K76" i="1"/>
  <c r="K75" i="1"/>
  <c r="K65" i="1"/>
  <c r="J95" i="1"/>
  <c r="J77" i="1"/>
  <c r="J49" i="1"/>
  <c r="AG155" i="3"/>
  <c r="M26" i="1" s="1"/>
  <c r="AG157" i="3"/>
  <c r="M28" i="1" s="1"/>
  <c r="AG156" i="3"/>
  <c r="M27" i="1" s="1"/>
  <c r="K21" i="1"/>
  <c r="K43" i="1"/>
  <c r="K71" i="1"/>
  <c r="K56" i="1"/>
  <c r="K84" i="1"/>
  <c r="M37" i="1"/>
  <c r="M10" i="1"/>
  <c r="AF86" i="3"/>
  <c r="L16" i="1" s="1"/>
  <c r="L15" i="1"/>
  <c r="K17" i="7"/>
  <c r="K82" i="1"/>
  <c r="K54" i="1"/>
  <c r="K55" i="1"/>
  <c r="K83" i="1"/>
  <c r="J22" i="1"/>
  <c r="M15" i="1"/>
  <c r="AG86" i="3"/>
  <c r="AF157" i="3"/>
  <c r="L28" i="1" s="1"/>
  <c r="AF155" i="3"/>
  <c r="L26" i="1" s="1"/>
  <c r="AF156" i="3"/>
  <c r="L27" i="1" s="1"/>
  <c r="L10" i="1"/>
  <c r="Q9" i="1"/>
  <c r="L37" i="1"/>
  <c r="K19" i="7"/>
  <c r="AE153" i="3"/>
  <c r="AE159" i="3" s="1"/>
  <c r="K16" i="7"/>
  <c r="K81" i="1"/>
  <c r="K29" i="1"/>
  <c r="K53" i="1"/>
  <c r="M25" i="1"/>
  <c r="K21" i="7"/>
  <c r="K23" i="7" s="1"/>
  <c r="J57" i="1"/>
  <c r="J85" i="1"/>
  <c r="P85" i="1"/>
  <c r="P31" i="1"/>
  <c r="P87" i="1" s="1"/>
  <c r="Q8" i="8" s="1"/>
  <c r="L25" i="1"/>
  <c r="M21" i="7" l="1"/>
  <c r="M23" i="7" s="1"/>
  <c r="L83" i="1"/>
  <c r="L55" i="1"/>
  <c r="Q27" i="1"/>
  <c r="M21" i="1"/>
  <c r="M71" i="1"/>
  <c r="M43" i="1"/>
  <c r="J78" i="1"/>
  <c r="J50" i="1"/>
  <c r="J26" i="7"/>
  <c r="J28" i="7" s="1"/>
  <c r="J30" i="7" s="1"/>
  <c r="K30" i="7"/>
  <c r="M56" i="1"/>
  <c r="M84" i="1"/>
  <c r="L64" i="1"/>
  <c r="L66" i="1"/>
  <c r="L75" i="1"/>
  <c r="L25" i="7"/>
  <c r="L38" i="1"/>
  <c r="L22" i="1"/>
  <c r="L70" i="1"/>
  <c r="L76" i="1"/>
  <c r="L63" i="1"/>
  <c r="L69" i="1"/>
  <c r="M16" i="1"/>
  <c r="M22" i="1" s="1"/>
  <c r="AG91" i="3"/>
  <c r="L19" i="7"/>
  <c r="AF153" i="3"/>
  <c r="AF91" i="3"/>
  <c r="AG153" i="3"/>
  <c r="L82" i="1"/>
  <c r="L17" i="7"/>
  <c r="L54" i="1"/>
  <c r="K26" i="7"/>
  <c r="K28" i="7" s="1"/>
  <c r="K78" i="1"/>
  <c r="K50" i="1"/>
  <c r="L44" i="1"/>
  <c r="L72" i="1"/>
  <c r="K44" i="1"/>
  <c r="K72" i="1"/>
  <c r="M25" i="7"/>
  <c r="M75" i="1"/>
  <c r="M38" i="1"/>
  <c r="M64" i="1"/>
  <c r="M66" i="1"/>
  <c r="M69" i="1"/>
  <c r="M65" i="1"/>
  <c r="M70" i="1"/>
  <c r="M76" i="1"/>
  <c r="M63" i="1"/>
  <c r="Q26" i="1"/>
  <c r="K95" i="1"/>
  <c r="K49" i="1"/>
  <c r="K77" i="1"/>
  <c r="M55" i="1"/>
  <c r="M83" i="1"/>
  <c r="M82" i="1"/>
  <c r="M54" i="1"/>
  <c r="M17" i="7"/>
  <c r="Q37" i="1"/>
  <c r="Q10" i="1"/>
  <c r="Q28" i="1"/>
  <c r="L56" i="1"/>
  <c r="L84" i="1"/>
  <c r="L21" i="1"/>
  <c r="L43" i="1"/>
  <c r="L71" i="1"/>
  <c r="Q15" i="1"/>
  <c r="J31" i="1"/>
  <c r="J87" i="1" s="1"/>
  <c r="J88" i="1" s="1"/>
  <c r="L65" i="1"/>
  <c r="L16" i="7"/>
  <c r="L81" i="1"/>
  <c r="L29" i="1"/>
  <c r="L53" i="1"/>
  <c r="M19" i="7"/>
  <c r="Q25" i="1"/>
  <c r="L21" i="7"/>
  <c r="L23" i="7" s="1"/>
  <c r="M16" i="7"/>
  <c r="M29" i="1"/>
  <c r="M53" i="1"/>
  <c r="M81" i="1"/>
  <c r="K57" i="1"/>
  <c r="K85" i="1"/>
  <c r="K31" i="1"/>
  <c r="J59" i="1" l="1"/>
  <c r="AG159" i="3"/>
  <c r="M78" i="1"/>
  <c r="M26" i="7"/>
  <c r="M28" i="7" s="1"/>
  <c r="M30" i="7" s="1"/>
  <c r="M50" i="1"/>
  <c r="AF159" i="3"/>
  <c r="Q54" i="1"/>
  <c r="Q17" i="7"/>
  <c r="Q82" i="1"/>
  <c r="R5" i="8" s="1"/>
  <c r="L78" i="1"/>
  <c r="L26" i="7"/>
  <c r="L28" i="7" s="1"/>
  <c r="L30" i="7" s="1"/>
  <c r="L50" i="1"/>
  <c r="M72" i="1"/>
  <c r="M44" i="1"/>
  <c r="Q16" i="1"/>
  <c r="Q22" i="1" s="1"/>
  <c r="Q84" i="1"/>
  <c r="R7" i="8" s="1"/>
  <c r="Q56" i="1"/>
  <c r="Q55" i="1"/>
  <c r="Q83" i="1"/>
  <c r="R6" i="8" s="1"/>
  <c r="Q21" i="1"/>
  <c r="Q43" i="1"/>
  <c r="Q71" i="1"/>
  <c r="Q66" i="1"/>
  <c r="Q65" i="1"/>
  <c r="R12" i="8" s="1"/>
  <c r="Q25" i="7"/>
  <c r="Q70" i="1"/>
  <c r="Q75" i="1"/>
  <c r="Q38" i="1"/>
  <c r="Q19" i="7"/>
  <c r="Q64" i="1"/>
  <c r="R11" i="8" s="1"/>
  <c r="Q76" i="1"/>
  <c r="Q63" i="1"/>
  <c r="R10" i="8" s="1"/>
  <c r="Q69" i="1"/>
  <c r="R69" i="1" s="1"/>
  <c r="M95" i="1"/>
  <c r="M49" i="1"/>
  <c r="M77" i="1"/>
  <c r="L95" i="1"/>
  <c r="L49" i="1"/>
  <c r="L77" i="1"/>
  <c r="M57" i="1"/>
  <c r="M85" i="1"/>
  <c r="M31" i="1"/>
  <c r="Q21" i="7"/>
  <c r="Q23" i="7" s="1"/>
  <c r="Q81" i="1"/>
  <c r="Q29" i="1"/>
  <c r="Q53" i="1"/>
  <c r="Q16" i="7"/>
  <c r="K87" i="1"/>
  <c r="K88" i="1" s="1"/>
  <c r="K59" i="1"/>
  <c r="L85" i="1"/>
  <c r="L57" i="1"/>
  <c r="L31" i="1"/>
  <c r="Q77" i="1" l="1"/>
  <c r="Q49" i="1"/>
  <c r="Q95" i="1"/>
  <c r="Q72" i="1"/>
  <c r="R3" i="8" s="1"/>
  <c r="Q44" i="1"/>
  <c r="Q78" i="1"/>
  <c r="Q50" i="1"/>
  <c r="Q26" i="7"/>
  <c r="Q28" i="7" s="1"/>
  <c r="Q30" i="7" s="1"/>
  <c r="L87" i="1"/>
  <c r="L88" i="1" s="1"/>
  <c r="L59" i="1"/>
  <c r="R4" i="8"/>
  <c r="R81" i="1"/>
  <c r="Q85" i="1"/>
  <c r="Q57" i="1"/>
  <c r="Q31" i="1"/>
  <c r="M87" i="1"/>
  <c r="M88" i="1" s="1"/>
  <c r="M59" i="1"/>
  <c r="Q59" i="1" l="1"/>
  <c r="Q87" i="1"/>
  <c r="R8" i="8" l="1"/>
  <c r="Q90" i="1"/>
  <c r="Q88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<sst xmlns="http://schemas.openxmlformats.org/spreadsheetml/2006/main" count="357" uniqueCount="197">
  <si>
    <t>Revenue</t>
  </si>
  <si>
    <t>Total Revenue</t>
  </si>
  <si>
    <t>Operating Income</t>
  </si>
  <si>
    <t>FQ1'26E</t>
  </si>
  <si>
    <t>FQ2'26E</t>
  </si>
  <si>
    <t>FQ3'26E</t>
  </si>
  <si>
    <t>FQ4'26E</t>
  </si>
  <si>
    <t>Non-GAAP Gross Profit</t>
  </si>
  <si>
    <t>FY25A</t>
  </si>
  <si>
    <t>FY26E</t>
  </si>
  <si>
    <t>FY24A</t>
  </si>
  <si>
    <t>FQ1'24A</t>
  </si>
  <si>
    <t>FQ2'24A</t>
  </si>
  <si>
    <t>FQ3'24A</t>
  </si>
  <si>
    <t>FQ4'24A</t>
  </si>
  <si>
    <t>FQ1'25A</t>
  </si>
  <si>
    <t>FQ2'25A</t>
  </si>
  <si>
    <t>FQ3'25A</t>
  </si>
  <si>
    <t>FQ4'25A</t>
  </si>
  <si>
    <t>Non-GAAP Cost of Revenue</t>
  </si>
  <si>
    <t>Sales Expense</t>
  </si>
  <si>
    <t>Total Operating Expenses</t>
  </si>
  <si>
    <t>Customer Base</t>
  </si>
  <si>
    <t>Y/Y Growth</t>
  </si>
  <si>
    <t>Storage</t>
  </si>
  <si>
    <t>SaaS</t>
  </si>
  <si>
    <t>Maintenance Support</t>
  </si>
  <si>
    <t>SaaS Applications</t>
  </si>
  <si>
    <t>Storage Software</t>
  </si>
  <si>
    <t>FY25</t>
  </si>
  <si>
    <t>Q/Q Growth</t>
  </si>
  <si>
    <t>Bookings Per Customer</t>
  </si>
  <si>
    <t>New Customer Attach Rate</t>
  </si>
  <si>
    <t>SaaS Customer Base</t>
  </si>
  <si>
    <t>Net New Customers Added</t>
  </si>
  <si>
    <t>Churned</t>
  </si>
  <si>
    <t>End of Period</t>
  </si>
  <si>
    <t>Beginning of Period</t>
  </si>
  <si>
    <t>Gross New Customers Added</t>
  </si>
  <si>
    <t>SaaS Revenue Waterfall</t>
  </si>
  <si>
    <t>Duration</t>
  </si>
  <si>
    <t>Locator</t>
  </si>
  <si>
    <t>Linearity</t>
  </si>
  <si>
    <t>Booking</t>
  </si>
  <si>
    <t>Cost of Revenue as a % of Revenue</t>
  </si>
  <si>
    <t>Cost of Revenue</t>
  </si>
  <si>
    <t>Marketing Expense</t>
  </si>
  <si>
    <t>R&amp;D Expense</t>
  </si>
  <si>
    <t>G&amp;A Expense</t>
  </si>
  <si>
    <t>Non-GAAP Operating Income</t>
  </si>
  <si>
    <t>Non-GAAP Operating Expenses</t>
  </si>
  <si>
    <t>Non-GAAP Total Operating Expenses</t>
  </si>
  <si>
    <t>Total Employees</t>
  </si>
  <si>
    <t>Headcount</t>
  </si>
  <si>
    <t>Sales Reps</t>
  </si>
  <si>
    <t>Sales Manager</t>
  </si>
  <si>
    <t>Storage SW and Maintenance Support</t>
  </si>
  <si>
    <t>Sales Commission as a % of Bookings</t>
  </si>
  <si>
    <t>Sales Commissions</t>
  </si>
  <si>
    <t>Sales Reps Base Salary</t>
  </si>
  <si>
    <t>Sales Managers Per Sales Reps</t>
  </si>
  <si>
    <t>Sales Manager Base Salary</t>
  </si>
  <si>
    <t>Total Benefits</t>
  </si>
  <si>
    <t>Comm.</t>
  </si>
  <si>
    <t>SaaS Deferred Commissions Waterfall</t>
  </si>
  <si>
    <t>Deferred Commissions</t>
  </si>
  <si>
    <t>T&amp;E/Allowances</t>
  </si>
  <si>
    <t>Revenue Drivers</t>
  </si>
  <si>
    <t>Customer Retention Rates</t>
  </si>
  <si>
    <t>Model Calculations</t>
  </si>
  <si>
    <t>Model Drivers</t>
  </si>
  <si>
    <t>($ in 000's)</t>
  </si>
  <si>
    <t>Storage SW</t>
  </si>
  <si>
    <t>OpEx Drivers</t>
  </si>
  <si>
    <t>Cost of Revenue Drivers</t>
  </si>
  <si>
    <t>Other Employees</t>
  </si>
  <si>
    <t>Average Base Salaries</t>
  </si>
  <si>
    <t>Sales Base Salaries</t>
  </si>
  <si>
    <t>Revenue Calculations</t>
  </si>
  <si>
    <t>Cost of Revenue Calculations</t>
  </si>
  <si>
    <t>OpEx Calculations</t>
  </si>
  <si>
    <t>Benefits</t>
  </si>
  <si>
    <t>Other OpEx as a % of Revenue</t>
  </si>
  <si>
    <t>Other Sales Expenses as a % of Base Salary</t>
  </si>
  <si>
    <t>FQ1'23A</t>
  </si>
  <si>
    <t>FQ2'23A</t>
  </si>
  <si>
    <t>FQ3'23A</t>
  </si>
  <si>
    <t>FQ4'23A</t>
  </si>
  <si>
    <t>Initial Bookings to Revenue Linearity</t>
  </si>
  <si>
    <t>FQ1'21A</t>
  </si>
  <si>
    <t>FQ2'21A</t>
  </si>
  <si>
    <t>FQ3'21A</t>
  </si>
  <si>
    <t>FQ4'21A</t>
  </si>
  <si>
    <t>FQ1'22A</t>
  </si>
  <si>
    <t>FQ2'22A</t>
  </si>
  <si>
    <t>FQ3'22A</t>
  </si>
  <si>
    <t>FQ4'22A</t>
  </si>
  <si>
    <t>Storage SW as a % of New Customers</t>
  </si>
  <si>
    <t>SaaS as a % of New Customers</t>
  </si>
  <si>
    <t>Maintenance Support - New/Renewal</t>
  </si>
  <si>
    <t>SaaS - New/Renewal</t>
  </si>
  <si>
    <t>FQ4'20A</t>
  </si>
  <si>
    <t>Average Contract Duration in Years</t>
  </si>
  <si>
    <t>Operating Margin</t>
  </si>
  <si>
    <t>Gross Profit</t>
  </si>
  <si>
    <t>Renewed</t>
  </si>
  <si>
    <t>Maintenance Support as a % of Storage SW</t>
  </si>
  <si>
    <t>SaaS Bookings</t>
  </si>
  <si>
    <t>New</t>
  </si>
  <si>
    <t>Renewal</t>
  </si>
  <si>
    <t>Maintenance Support Customer Base</t>
  </si>
  <si>
    <t>Total Bookings</t>
  </si>
  <si>
    <t>New Customers</t>
  </si>
  <si>
    <t>Maintenance Support Bookings</t>
  </si>
  <si>
    <t>Renewal Customers</t>
  </si>
  <si>
    <t>New SaaS Customers</t>
  </si>
  <si>
    <t>Expansion</t>
  </si>
  <si>
    <t>Maintenance Support Revenue Waterfall</t>
  </si>
  <si>
    <t>SaaS - New/Expansion/Renewal</t>
  </si>
  <si>
    <t>Average Net Expansion</t>
  </si>
  <si>
    <t>Y/Y Net Expansion Rate</t>
  </si>
  <si>
    <t>Maintenance Support Def. Comm. Waterfall</t>
  </si>
  <si>
    <t>Total Salaries</t>
  </si>
  <si>
    <t>No seasonality</t>
  </si>
  <si>
    <t>Average Bookings Per SaaS Customer</t>
  </si>
  <si>
    <t>Margin Analysis (% of Total Revenue)</t>
  </si>
  <si>
    <t>Sales Employees</t>
  </si>
  <si>
    <t>Avg. Sales Expense Per Sales Employees</t>
  </si>
  <si>
    <t>Average Other OpEx Per Other Employees</t>
  </si>
  <si>
    <t>Margin BPs Y/Y Growth</t>
  </si>
  <si>
    <t>Avg. Bookings Per Sales Employee</t>
  </si>
  <si>
    <t>KPIs</t>
  </si>
  <si>
    <t>Metrics</t>
  </si>
  <si>
    <t>Magic Number</t>
  </si>
  <si>
    <t>CAC</t>
  </si>
  <si>
    <t>LTV:CAC</t>
  </si>
  <si>
    <t>Total Customers</t>
  </si>
  <si>
    <t>Net New Customers</t>
  </si>
  <si>
    <t>Avg. Recurring Gross Margin</t>
  </si>
  <si>
    <t>Churn Rate</t>
  </si>
  <si>
    <t>TTM S&amp;M Expense</t>
  </si>
  <si>
    <t>TTM Net New Customers Added</t>
  </si>
  <si>
    <t>LTV</t>
  </si>
  <si>
    <t>Avg. Annualized Recurring Revenue Per Customer</t>
  </si>
  <si>
    <t>Expansion rate similar to DBNRR of Rubrik and Commvault</t>
  </si>
  <si>
    <t>Assumption</t>
  </si>
  <si>
    <t>Transition to SaaS from perpetual license</t>
  </si>
  <si>
    <t>5% annual increase of attach rate</t>
  </si>
  <si>
    <t>50% Y/Y growth conintuing into FY26</t>
  </si>
  <si>
    <t>Stable retention rates</t>
  </si>
  <si>
    <t>Stable contract durations</t>
  </si>
  <si>
    <t>Revenue recognition begins in last month of quarter</t>
  </si>
  <si>
    <t>20% expansion rate on renewals</t>
  </si>
  <si>
    <t>Avg. $20K purchased by customers</t>
  </si>
  <si>
    <t>25% (FY25) and 30% (FY26) attach rate on storage SW sold</t>
  </si>
  <si>
    <t>Transition of customer base to SaaS from perpetual license</t>
  </si>
  <si>
    <t>Avg. $100K purchased by customers</t>
  </si>
  <si>
    <t>Static 5% churn rate and 1 year duration</t>
  </si>
  <si>
    <t>Static 5% churn rate and 3 year duration</t>
  </si>
  <si>
    <t>Avg. maintenance bookings of $20K per year (3 year term)</t>
  </si>
  <si>
    <t>Average maintenance bookings of $20K per year (3 year term)</t>
  </si>
  <si>
    <t>Average storage bookings of $100K sold via perpetual license</t>
  </si>
  <si>
    <t>Avg. SaaS bookings of $20K for FY25 (new+upsell+renewal)</t>
  </si>
  <si>
    <t>--- Drivers ---</t>
  </si>
  <si>
    <t>Avg. salary of $50K at beginning of 2025</t>
  </si>
  <si>
    <t>Inflation of 4% annually</t>
  </si>
  <si>
    <t>Avg. salary of $100K at beginning of 2025</t>
  </si>
  <si>
    <t>Assuming 5% commission across the portfolio</t>
  </si>
  <si>
    <t>No seasonality assumption</t>
  </si>
  <si>
    <t>Rough estimates for cost of revenue based on peers</t>
  </si>
  <si>
    <t>Rough estimates based on past experience</t>
  </si>
  <si>
    <t>10% Y/Y growth, assuming static ratio of ramped reps</t>
  </si>
  <si>
    <t>10% Y/Y growth across the org</t>
  </si>
  <si>
    <t>10% Y/Y growth</t>
  </si>
  <si>
    <t>10% of base salaries</t>
  </si>
  <si>
    <t>28% of base salaries</t>
  </si>
  <si>
    <t>22.5% (FY25) and 20% (FY26) of revenue</t>
  </si>
  <si>
    <t>8% of revenue</t>
  </si>
  <si>
    <t>30% of revenue</t>
  </si>
  <si>
    <t>5% of revenue</t>
  </si>
  <si>
    <t>20% of revenue</t>
  </si>
  <si>
    <t>Assumed independent of headcount</t>
  </si>
  <si>
    <t>Financial Model Metrics Summary</t>
  </si>
  <si>
    <t>Financial Model P&amp;L Summary</t>
  </si>
  <si>
    <t>FY26</t>
  </si>
  <si>
    <t>FQ1'20A</t>
  </si>
  <si>
    <t>FQ2'20A</t>
  </si>
  <si>
    <t>FQ3'20A</t>
  </si>
  <si>
    <t>FQ1'19A</t>
  </si>
  <si>
    <t>FQ2'19A</t>
  </si>
  <si>
    <t>FQ3'19A</t>
  </si>
  <si>
    <t>FQ4'19A</t>
  </si>
  <si>
    <t>Calculated with waterfall over contract life</t>
  </si>
  <si>
    <t>Rule-of-40</t>
  </si>
  <si>
    <t>Gross Margin By Segment:</t>
  </si>
  <si>
    <t>1 manager per 8 reps</t>
  </si>
  <si>
    <t>Company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</si>
</sst>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5" formatCode="&quot;$&quot;#,##0_);\(&quot;$&quot;#,##0\)"/>
    <numFmt numFmtId="7" formatCode="&quot;$&quot;#,##0.00_);\(&quot;$&quot;#,##0.00\)"/>
    <numFmt numFmtId="164" formatCode="&quot;$&quot;#,##0.00"/>
    <numFmt numFmtId="165" formatCode="&quot;$&quot;#,##0"/>
    <numFmt numFmtId="166" formatCode="0.0%"/>
  </numFmts>
  <fonts count="15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0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sz val="10"/>
      <color rgb="FF0000FF"/>
      <name val="Arial"/>
      <family val="2"/>
    </font>
    <font>
      <sz val="10"/>
      <name val="Arial"/>
      <family val="2"/>
    </font>
    <font>
      <b/>
      <sz val="10"/>
      <color rgb="FF0000FF"/>
      <name val="Arial"/>
      <family val="2"/>
    </font>
    <font>
      <sz val="10"/>
      <color rgb="FFC00000"/>
      <name val="Arial"/>
      <family val="2"/>
    </font>
    <font>
      <i/>
      <sz val="10"/>
      <color theme="1"/>
      <name val="Arial"/>
      <family val="2"/>
    </font>
    <font>
      <b/>
      <sz val="10"/>
      <color rgb="FFC00000"/>
      <name val="Arial"/>
      <family val="2"/>
    </font>
    <font>
      <b/>
      <sz val="10"/>
      <color theme="0"/>
      <name val="Arial"/>
      <family val="2"/>
    </font>
    <font>
      <sz val="10"/>
      <color theme="0"/>
      <name val="Arial"/>
      <family val="2"/>
    </font>
    <font>
      <b/>
      <sz val="10"/>
      <color theme="9" tint="-0.249977111117893"/>
      <name val="Arial"/>
      <family val="2"/>
    </font>
    <font>
      <sz val="10"/>
      <color theme="9" tint="-0.249977111117893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1" tint="0.249977111117893"/>
        <bgColor indexed="64"/>
      </patternFill>
    </fill>
    <fill>
      <patternFill patternType="solid">
        <fgColor theme="0" tint="-0.14999847407452621"/>
        <bgColor indexed="64"/>
      </patternFill>
    </fill>
  </fills>
  <borders count="11"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theme="0" tint="-0.14999847407452621"/>
      </top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106">
    <xf numFmtId="0" fontId="0" fillId="0" borderId="0" xfId="0"/>
    <xf numFmtId="0" fontId="3" fillId="0" borderId="0" xfId="0" applyFont="1"/>
    <xf numFmtId="0" fontId="4" fillId="0" borderId="0" xfId="0" applyFont="1"/>
    <xf numFmtId="0" fontId="4" fillId="0" borderId="0" xfId="0" applyFont="1" applyAlignment="1">
      <alignment horizontal="center"/>
    </xf>
    <xf numFmtId="0" fontId="3" fillId="0" borderId="0" xfId="0" applyFont="1" applyAlignment="1">
      <alignment horizontal="left" indent="2"/>
    </xf>
    <xf numFmtId="0" fontId="3" fillId="0" borderId="0" xfId="0" applyFont="1" applyAlignment="1">
      <alignment horizontal="left" indent="4"/>
    </xf>
    <xf numFmtId="0" fontId="3" fillId="0" borderId="2" xfId="0" applyFont="1" applyBorder="1"/>
    <xf numFmtId="0" fontId="4" fillId="0" borderId="2" xfId="0" applyFont="1" applyBorder="1"/>
    <xf numFmtId="39" fontId="5" fillId="0" borderId="0" xfId="0" applyNumberFormat="1" applyFont="1"/>
    <xf numFmtId="37" fontId="5" fillId="0" borderId="0" xfId="0" applyNumberFormat="1" applyFont="1"/>
    <xf numFmtId="37" fontId="3" fillId="0" borderId="0" xfId="0" applyNumberFormat="1" applyFont="1"/>
    <xf numFmtId="5" fontId="3" fillId="0" borderId="0" xfId="0" applyNumberFormat="1" applyFont="1"/>
    <xf numFmtId="10" fontId="5" fillId="0" borderId="0" xfId="0" applyNumberFormat="1" applyFont="1"/>
    <xf numFmtId="5" fontId="6" fillId="0" borderId="0" xfId="0" applyNumberFormat="1" applyFont="1"/>
    <xf numFmtId="9" fontId="3" fillId="0" borderId="0" xfId="1" applyFont="1" applyFill="1"/>
    <xf numFmtId="10" fontId="3" fillId="0" borderId="0" xfId="1" applyNumberFormat="1" applyFont="1" applyFill="1"/>
    <xf numFmtId="0" fontId="4" fillId="0" borderId="3" xfId="0" applyFont="1" applyBorder="1"/>
    <xf numFmtId="37" fontId="7" fillId="0" borderId="3" xfId="0" applyNumberFormat="1" applyFont="1" applyBorder="1"/>
    <xf numFmtId="37" fontId="2" fillId="0" borderId="3" xfId="0" applyNumberFormat="1" applyFont="1" applyBorder="1"/>
    <xf numFmtId="37" fontId="4" fillId="0" borderId="3" xfId="0" applyNumberFormat="1" applyFont="1" applyBorder="1"/>
    <xf numFmtId="0" fontId="3" fillId="0" borderId="3" xfId="0" applyFont="1" applyBorder="1"/>
    <xf numFmtId="7" fontId="3" fillId="0" borderId="0" xfId="0" applyNumberFormat="1" applyFont="1"/>
    <xf numFmtId="5" fontId="4" fillId="0" borderId="3" xfId="0" applyNumberFormat="1" applyFont="1" applyBorder="1"/>
    <xf numFmtId="37" fontId="7" fillId="0" borderId="0" xfId="0" applyNumberFormat="1" applyFont="1"/>
    <xf numFmtId="37" fontId="6" fillId="0" borderId="0" xfId="0" applyNumberFormat="1" applyFont="1"/>
    <xf numFmtId="0" fontId="4" fillId="0" borderId="0" xfId="0" applyFont="1" applyAlignment="1">
      <alignment horizontal="left" indent="2"/>
    </xf>
    <xf numFmtId="37" fontId="4" fillId="0" borderId="0" xfId="0" applyNumberFormat="1" applyFont="1"/>
    <xf numFmtId="5" fontId="3" fillId="0" borderId="4" xfId="0" applyNumberFormat="1" applyFont="1" applyBorder="1"/>
    <xf numFmtId="37" fontId="3" fillId="0" borderId="1" xfId="0" applyNumberFormat="1" applyFont="1" applyBorder="1"/>
    <xf numFmtId="5" fontId="4" fillId="0" borderId="5" xfId="0" applyNumberFormat="1" applyFont="1" applyBorder="1" applyAlignment="1">
      <alignment horizontal="center"/>
    </xf>
    <xf numFmtId="5" fontId="4" fillId="0" borderId="3" xfId="0" applyNumberFormat="1" applyFont="1" applyBorder="1" applyAlignment="1">
      <alignment horizontal="center"/>
    </xf>
    <xf numFmtId="5" fontId="4" fillId="0" borderId="6" xfId="0" applyNumberFormat="1" applyFont="1" applyBorder="1" applyAlignment="1">
      <alignment horizontal="center"/>
    </xf>
    <xf numFmtId="0" fontId="3" fillId="0" borderId="7" xfId="0" applyFont="1" applyBorder="1"/>
    <xf numFmtId="5" fontId="4" fillId="0" borderId="2" xfId="0" applyNumberFormat="1" applyFont="1" applyBorder="1"/>
    <xf numFmtId="5" fontId="4" fillId="0" borderId="0" xfId="0" applyNumberFormat="1" applyFont="1"/>
    <xf numFmtId="7" fontId="4" fillId="0" borderId="3" xfId="0" applyNumberFormat="1" applyFont="1" applyBorder="1"/>
    <xf numFmtId="0" fontId="9" fillId="0" borderId="0" xfId="0" applyFont="1"/>
    <xf numFmtId="0" fontId="11" fillId="2" borderId="0" xfId="0" applyFont="1" applyFill="1"/>
    <xf numFmtId="7" fontId="3" fillId="0" borderId="3" xfId="0" applyNumberFormat="1" applyFont="1" applyBorder="1"/>
    <xf numFmtId="0" fontId="3" fillId="0" borderId="8" xfId="0" applyFont="1" applyBorder="1"/>
    <xf numFmtId="0" fontId="3" fillId="0" borderId="9" xfId="0" applyFont="1" applyBorder="1"/>
    <xf numFmtId="0" fontId="3" fillId="0" borderId="10" xfId="0" applyFont="1" applyBorder="1" applyAlignment="1">
      <alignment horizontal="left" indent="2"/>
    </xf>
    <xf numFmtId="0" fontId="3" fillId="0" borderId="10" xfId="0" applyFont="1" applyBorder="1"/>
    <xf numFmtId="37" fontId="5" fillId="0" borderId="10" xfId="0" applyNumberFormat="1" applyFont="1" applyBorder="1"/>
    <xf numFmtId="37" fontId="3" fillId="0" borderId="10" xfId="0" applyNumberFormat="1" applyFont="1" applyBorder="1"/>
    <xf numFmtId="5" fontId="5" fillId="0" borderId="10" xfId="0" applyNumberFormat="1" applyFont="1" applyBorder="1"/>
    <xf numFmtId="5" fontId="3" fillId="0" borderId="10" xfId="0" applyNumberFormat="1" applyFont="1" applyBorder="1"/>
    <xf numFmtId="37" fontId="6" fillId="0" borderId="10" xfId="0" applyNumberFormat="1" applyFont="1" applyBorder="1"/>
    <xf numFmtId="37" fontId="5" fillId="0" borderId="1" xfId="0" applyNumberFormat="1" applyFont="1" applyBorder="1"/>
    <xf numFmtId="9" fontId="3" fillId="0" borderId="0" xfId="1" applyFont="1"/>
    <xf numFmtId="0" fontId="4" fillId="0" borderId="0" xfId="0" applyFont="1" applyAlignment="1">
      <alignment horizontal="left"/>
    </xf>
    <xf numFmtId="0" fontId="3" fillId="0" borderId="0" xfId="0" applyFont="1" applyAlignment="1">
      <alignment horizontal="left" indent="1"/>
    </xf>
    <xf numFmtId="2" fontId="3" fillId="0" borderId="0" xfId="0" applyNumberFormat="1" applyFont="1"/>
    <xf numFmtId="0" fontId="4" fillId="0" borderId="3" xfId="0" applyFont="1" applyBorder="1" applyAlignment="1">
      <alignment horizontal="left"/>
    </xf>
    <xf numFmtId="9" fontId="4" fillId="0" borderId="3" xfId="1" applyFont="1" applyBorder="1"/>
    <xf numFmtId="0" fontId="9" fillId="0" borderId="0" xfId="0" applyFont="1" applyAlignment="1">
      <alignment horizontal="left" indent="2"/>
    </xf>
    <xf numFmtId="10" fontId="3" fillId="0" borderId="0" xfId="0" applyNumberFormat="1" applyFont="1"/>
    <xf numFmtId="0" fontId="4" fillId="0" borderId="2" xfId="0" applyFont="1" applyBorder="1" applyAlignment="1">
      <alignment horizontal="left" indent="1"/>
    </xf>
    <xf numFmtId="9" fontId="4" fillId="0" borderId="2" xfId="1" applyFont="1" applyBorder="1"/>
    <xf numFmtId="9" fontId="4" fillId="0" borderId="0" xfId="1" applyFont="1" applyBorder="1"/>
    <xf numFmtId="0" fontId="3" fillId="0" borderId="0" xfId="0" applyFont="1" applyAlignment="1">
      <alignment horizontal="left"/>
    </xf>
    <xf numFmtId="9" fontId="3" fillId="0" borderId="7" xfId="1" applyFont="1" applyBorder="1"/>
    <xf numFmtId="0" fontId="4" fillId="0" borderId="0" xfId="0" applyFont="1" applyAlignment="1">
      <alignment horizontal="left" indent="1"/>
    </xf>
    <xf numFmtId="0" fontId="4" fillId="0" borderId="3" xfId="0" applyFont="1" applyBorder="1" applyAlignment="1">
      <alignment horizontal="left" indent="1"/>
    </xf>
    <xf numFmtId="0" fontId="4" fillId="3" borderId="0" xfId="0" applyFont="1" applyFill="1"/>
    <xf numFmtId="0" fontId="12" fillId="2" borderId="0" xfId="0" applyFont="1" applyFill="1"/>
    <xf numFmtId="0" fontId="11" fillId="2" borderId="0" xfId="0" applyFont="1" applyFill="1" applyAlignment="1">
      <alignment horizontal="center" wrapText="1"/>
    </xf>
    <xf numFmtId="0" fontId="11" fillId="2" borderId="0" xfId="0" applyFont="1" applyFill="1" applyAlignment="1">
      <alignment horizontal="center"/>
    </xf>
    <xf numFmtId="0" fontId="12" fillId="0" borderId="0" xfId="0" applyFont="1"/>
    <xf numFmtId="0" fontId="12" fillId="0" borderId="0" xfId="0" applyFont="1" applyAlignment="1">
      <alignment horizontal="center"/>
    </xf>
    <xf numFmtId="37" fontId="13" fillId="0" borderId="3" xfId="0" applyNumberFormat="1" applyFont="1" applyBorder="1"/>
    <xf numFmtId="37" fontId="14" fillId="0" borderId="0" xfId="0" applyNumberFormat="1" applyFont="1"/>
    <xf numFmtId="5" fontId="14" fillId="0" borderId="0" xfId="0" applyNumberFormat="1" applyFont="1"/>
    <xf numFmtId="39" fontId="14" fillId="0" borderId="0" xfId="0" applyNumberFormat="1" applyFont="1"/>
    <xf numFmtId="9" fontId="14" fillId="0" borderId="0" xfId="0" applyNumberFormat="1" applyFont="1"/>
    <xf numFmtId="165" fontId="3" fillId="0" borderId="0" xfId="1" applyNumberFormat="1" applyFont="1" applyFill="1"/>
    <xf numFmtId="10" fontId="3" fillId="0" borderId="0" xfId="1" applyNumberFormat="1" applyFont="1"/>
    <xf numFmtId="10" fontId="5" fillId="0" borderId="0" xfId="1" applyNumberFormat="1" applyFont="1"/>
    <xf numFmtId="10" fontId="6" fillId="0" borderId="0" xfId="1" applyNumberFormat="1" applyFont="1"/>
    <xf numFmtId="10" fontId="6" fillId="0" borderId="0" xfId="0" applyNumberFormat="1" applyFont="1"/>
    <xf numFmtId="7" fontId="6" fillId="0" borderId="10" xfId="0" applyNumberFormat="1" applyFont="1" applyBorder="1"/>
    <xf numFmtId="7" fontId="3" fillId="0" borderId="10" xfId="0" applyNumberFormat="1" applyFont="1" applyBorder="1"/>
    <xf numFmtId="7" fontId="5" fillId="0" borderId="10" xfId="0" applyNumberFormat="1" applyFont="1" applyBorder="1"/>
    <xf numFmtId="164" fontId="9" fillId="0" borderId="0" xfId="1" applyNumberFormat="1" applyFont="1" applyFill="1"/>
    <xf numFmtId="9" fontId="3" fillId="0" borderId="0" xfId="0" applyNumberFormat="1" applyFont="1"/>
    <xf numFmtId="10" fontId="9" fillId="0" borderId="0" xfId="0" applyNumberFormat="1" applyFont="1"/>
    <xf numFmtId="2" fontId="4" fillId="0" borderId="2" xfId="0" applyNumberFormat="1" applyFont="1" applyBorder="1"/>
    <xf numFmtId="0" fontId="6" fillId="0" borderId="0" xfId="0" applyFont="1" applyAlignment="1">
      <alignment horizontal="left" indent="1"/>
    </xf>
    <xf numFmtId="0" fontId="3" fillId="0" borderId="3" xfId="0" applyFont="1" applyBorder="1" applyAlignment="1">
      <alignment horizontal="left" indent="1"/>
    </xf>
    <xf numFmtId="0" fontId="3" fillId="0" borderId="10" xfId="0" applyFont="1" applyBorder="1" applyAlignment="1">
      <alignment horizontal="left" indent="1"/>
    </xf>
    <xf numFmtId="0" fontId="11" fillId="2" borderId="0" xfId="0" applyFont="1" applyFill="1" applyAlignment="1">
      <alignment horizontal="left" indent="1"/>
    </xf>
    <xf numFmtId="0" fontId="8" fillId="0" borderId="0" xfId="0" applyFont="1" applyAlignment="1">
      <alignment horizontal="left" indent="1"/>
    </xf>
    <xf numFmtId="0" fontId="6" fillId="0" borderId="10" xfId="0" applyFont="1" applyBorder="1" applyAlignment="1">
      <alignment horizontal="left" indent="1"/>
    </xf>
    <xf numFmtId="0" fontId="4" fillId="0" borderId="5" xfId="0" applyFont="1" applyBorder="1"/>
    <xf numFmtId="0" fontId="3" fillId="0" borderId="4" xfId="0" applyFont="1" applyBorder="1"/>
    <xf numFmtId="7" fontId="3" fillId="0" borderId="2" xfId="0" applyNumberFormat="1" applyFont="1" applyBorder="1"/>
    <xf numFmtId="164" fontId="9" fillId="0" borderId="0" xfId="0" applyNumberFormat="1" applyFont="1"/>
    <xf numFmtId="0" fontId="3" fillId="0" borderId="7" xfId="0" applyFont="1" applyBorder="1" applyAlignment="1">
      <alignment horizontal="left" indent="1"/>
    </xf>
    <xf numFmtId="0" fontId="3" fillId="0" borderId="2" xfId="0" applyFont="1" applyBorder="1" applyAlignment="1">
      <alignment horizontal="left" indent="1"/>
    </xf>
    <xf numFmtId="0" fontId="10" fillId="0" borderId="3" xfId="0" applyFont="1" applyBorder="1" applyAlignment="1">
      <alignment horizontal="left" indent="1"/>
    </xf>
    <xf numFmtId="10" fontId="5" fillId="0" borderId="3" xfId="0" applyNumberFormat="1" applyFont="1" applyBorder="1"/>
    <xf numFmtId="0" fontId="6" fillId="0" borderId="3" xfId="0" applyFont="1" applyBorder="1" applyAlignment="1">
      <alignment horizontal="left" indent="1"/>
    </xf>
    <xf numFmtId="9" fontId="0" fillId="0" borderId="0" xfId="0" applyNumberFormat="1"/>
    <xf numFmtId="166" fontId="3" fillId="0" borderId="0" xfId="1" applyNumberFormat="1" applyFont="1"/>
    <xf numFmtId="0" fontId="11" fillId="2" borderId="0" xfId="0" quotePrefix="1" applyFont="1" applyFill="1" applyAlignment="1">
      <alignment horizontal="center" wrapText="1"/>
    </xf>
    <xf numFmtId="0" fontId="11" fillId="2" borderId="0" xfId="0" applyFont="1" applyFill="1" applyAlignment="1">
      <alignment horizontal="center" wrapText="1"/>
    </xf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colors>
    <mruColors>
      <color rgb="FF57BB33"/>
      <color rgb="FF4CA52D"/>
      <color rgb="FF3F8725"/>
      <color rgb="FF3B7F23"/>
      <color rgb="FF346F1F"/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Visuals!$P$3</c:f>
              <c:strCache>
                <c:ptCount val="1"/>
                <c:pt idx="0">
                  <c:v>Cost of Revenue</c:v>
                </c:pt>
              </c:strCache>
            </c:strRef>
          </c:tx>
          <c:spPr>
            <a:solidFill>
              <a:srgbClr val="57BB33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bg1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Visuals!$Q$2:$R$2</c:f>
              <c:strCache>
                <c:ptCount val="2"/>
                <c:pt idx="0">
                  <c:v>FY25</c:v>
                </c:pt>
                <c:pt idx="1">
                  <c:v>FY26</c:v>
                </c:pt>
              </c:strCache>
            </c:strRef>
          </c:cat>
          <c:val>
            <c:numRef>
              <c:f>Visuals!$Q$3:$R$3</c:f>
              <c:numCache>
                <c:formatCode>0%</c:formatCode>
                <c:ptCount val="2"/>
                <c:pt idx="0">
                  <c:v>0.21690275894046132</c:v>
                </c:pt>
                <c:pt idx="1">
                  <c:v>0.20017935023430547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A7D-4B40-B5FA-F3D7F2C0E15A}"/>
            </c:ext>
          </c:extLst>
        </c:ser>
        <c:ser>
          <c:idx val="1"/>
          <c:order val="1"/>
          <c:tx>
            <c:strRef>
              <c:f>Visuals!$P$4</c:f>
              <c:strCache>
                <c:ptCount val="1"/>
                <c:pt idx="0">
                  <c:v>Sales Expense</c:v>
                </c:pt>
              </c:strCache>
            </c:strRef>
          </c:tx>
          <c:spPr>
            <a:solidFill>
              <a:srgbClr val="4CA52D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bg1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Visuals!$Q$2:$R$2</c:f>
              <c:strCache>
                <c:ptCount val="2"/>
                <c:pt idx="0">
                  <c:v>FY25</c:v>
                </c:pt>
                <c:pt idx="1">
                  <c:v>FY26</c:v>
                </c:pt>
              </c:strCache>
            </c:strRef>
          </c:cat>
          <c:val>
            <c:numRef>
              <c:f>Visuals!$Q$4:$R$4</c:f>
              <c:numCache>
                <c:formatCode>0%</c:formatCode>
                <c:ptCount val="2"/>
                <c:pt idx="0">
                  <c:v>6.3211874122387504E-2</c:v>
                </c:pt>
                <c:pt idx="1">
                  <c:v>6.0155133143829337E-2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A7D-4B40-B5FA-F3D7F2C0E15A}"/>
            </c:ext>
          </c:extLst>
        </c:ser>
        <c:ser>
          <c:idx val="2"/>
          <c:order val="2"/>
          <c:tx>
            <c:strRef>
              <c:f>Visuals!$P$5</c:f>
              <c:strCache>
                <c:ptCount val="1"/>
                <c:pt idx="0">
                  <c:v>Marketing Expense</c:v>
                </c:pt>
              </c:strCache>
            </c:strRef>
          </c:tx>
          <c:spPr>
            <a:solidFill>
              <a:srgbClr val="3F8725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bg1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Visuals!$Q$2:$R$2</c:f>
              <c:strCache>
                <c:ptCount val="2"/>
                <c:pt idx="0">
                  <c:v>FY25</c:v>
                </c:pt>
                <c:pt idx="1">
                  <c:v>FY26</c:v>
                </c:pt>
              </c:strCache>
            </c:strRef>
          </c:cat>
          <c:val>
            <c:numRef>
              <c:f>Visuals!$Q$5:$R$5</c:f>
              <c:numCache>
                <c:formatCode>0%</c:formatCode>
                <c:ptCount val="2"/>
                <c:pt idx="0">
                  <c:v>0.05</c:v>
                </c:pt>
                <c:pt idx="1">
                  <c:v>5.000000000000001E-2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A7D-4B40-B5FA-F3D7F2C0E15A}"/>
            </c:ext>
          </c:extLst>
        </c:ser>
        <c:ser>
          <c:idx val="3"/>
          <c:order val="3"/>
          <c:tx>
            <c:strRef>
              <c:f>Visuals!$P$6</c:f>
              <c:strCache>
                <c:ptCount val="1"/>
                <c:pt idx="0">
                  <c:v>R&amp;D Expense</c:v>
                </c:pt>
              </c:strCache>
            </c:strRef>
          </c:tx>
          <c:spPr>
            <a:solidFill>
              <a:srgbClr val="346F1F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bg1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Visuals!$Q$2:$R$2</c:f>
              <c:strCache>
                <c:ptCount val="2"/>
                <c:pt idx="0">
                  <c:v>FY25</c:v>
                </c:pt>
                <c:pt idx="1">
                  <c:v>FY26</c:v>
                </c:pt>
              </c:strCache>
            </c:strRef>
          </c:cat>
          <c:val>
            <c:numRef>
              <c:f>Visuals!$Q$6:$R$6</c:f>
              <c:numCache>
                <c:formatCode>0%</c:formatCode>
                <c:ptCount val="2"/>
                <c:pt idx="0">
                  <c:v>0.2</c:v>
                </c:pt>
                <c:pt idx="1">
                  <c:v>0.20000000000000004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A7D-4B40-B5FA-F3D7F2C0E15A}"/>
            </c:ext>
          </c:extLst>
        </c:ser>
        <c:ser>
          <c:idx val="4"/>
          <c:order val="4"/>
          <c:tx>
            <c:strRef>
              <c:f>Visuals!$P$7</c:f>
              <c:strCache>
                <c:ptCount val="1"/>
                <c:pt idx="0">
                  <c:v>G&amp;A Expense</c:v>
                </c:pt>
              </c:strCache>
            </c:strRef>
          </c:tx>
          <c:spPr>
            <a:solidFill>
              <a:schemeClr val="accent6">
                <a:lumMod val="5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bg1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Visuals!$Q$2:$R$2</c:f>
              <c:strCache>
                <c:ptCount val="2"/>
                <c:pt idx="0">
                  <c:v>FY25</c:v>
                </c:pt>
                <c:pt idx="1">
                  <c:v>FY26</c:v>
                </c:pt>
              </c:strCache>
            </c:strRef>
          </c:cat>
          <c:val>
            <c:numRef>
              <c:f>Visuals!$Q$7:$R$7</c:f>
              <c:numCache>
                <c:formatCode>0%</c:formatCode>
                <c:ptCount val="2"/>
                <c:pt idx="0">
                  <c:v>0.05</c:v>
                </c:pt>
                <c:pt idx="1">
                  <c:v>5.000000000000001E-2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AA7D-4B40-B5FA-F3D7F2C0E15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862956176"/>
        <c:axId val="862962416"/>
      </c:barChart>
      <c:catAx>
        <c:axId val="862956176"/>
        <c:scaling>
          <c:orientation val="minMax"/>
        </c:scaling>
        <c:delete val="1"/>
        <c:axPos val="t"/>
        <c:numFmt formatCode="General" sourceLinked="1"/>
        <c:majorTickMark val="none"/>
        <c:minorTickMark val="none"/>
        <c:tickLblPos val="low"/>
        <c:crossAx val="862962416"/>
        <c:crosses val="autoZero"/>
        <c:auto val="1"/>
        <c:lblAlgn val="ctr"/>
        <c:lblOffset val="100"/>
        <c:noMultiLvlLbl val="0"/>
      </c:catAx>
      <c:valAx>
        <c:axId val="862962416"/>
        <c:scaling>
          <c:orientation val="maxMin"/>
          <c:max val="0.70000000000000007"/>
        </c:scaling>
        <c:delete val="1"/>
        <c:axPos val="l"/>
        <c:numFmt formatCode="0%" sourceLinked="1"/>
        <c:majorTickMark val="out"/>
        <c:minorTickMark val="none"/>
        <c:tickLblPos val="nextTo"/>
        <c:crossAx val="862956176"/>
        <c:crosses val="autoZero"/>
        <c:crossBetween val="between"/>
      </c:valAx>
      <c:spPr>
        <a:noFill/>
        <a:ln w="25400"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sz="1000" b="1">
          <a:solidFill>
            <a:schemeClr val="bg1"/>
          </a:solidFill>
          <a:latin typeface="Arial" panose="020B0604020202020204" pitchFamily="34" charset="0"/>
          <a:cs typeface="Arial" panose="020B0604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Visuals!$P$8</c:f>
              <c:strCache>
                <c:ptCount val="1"/>
                <c:pt idx="0">
                  <c:v>Operating Margin</c:v>
                </c:pt>
              </c:strCache>
            </c:strRef>
          </c:tx>
          <c:spPr>
            <a:solidFill>
              <a:srgbClr val="0070C0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bg1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Visuals!$Q$2:$R$2</c:f>
              <c:strCache>
                <c:ptCount val="2"/>
                <c:pt idx="0">
                  <c:v>FY25</c:v>
                </c:pt>
                <c:pt idx="1">
                  <c:v>FY26</c:v>
                </c:pt>
              </c:strCache>
            </c:strRef>
          </c:cat>
          <c:val>
            <c:numRef>
              <c:f>Visuals!$Q$8:$R$8</c:f>
              <c:numCache>
                <c:formatCode>0%</c:formatCode>
                <c:ptCount val="2"/>
                <c:pt idx="0">
                  <c:v>0.41988536693715123</c:v>
                </c:pt>
                <c:pt idx="1">
                  <c:v>0.43966551662186515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448-47E2-BAC3-536579BF45C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862956176"/>
        <c:axId val="862962416"/>
      </c:barChart>
      <c:catAx>
        <c:axId val="862956176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low"/>
        <c:crossAx val="862962416"/>
        <c:crosses val="autoZero"/>
        <c:auto val="1"/>
        <c:lblAlgn val="ctr"/>
        <c:lblOffset val="100"/>
        <c:noMultiLvlLbl val="0"/>
      </c:catAx>
      <c:valAx>
        <c:axId val="862962416"/>
        <c:scaling>
          <c:orientation val="minMax"/>
          <c:max val="0.70000000000000007"/>
        </c:scaling>
        <c:delete val="1"/>
        <c:axPos val="l"/>
        <c:numFmt formatCode="0%" sourceLinked="1"/>
        <c:majorTickMark val="out"/>
        <c:minorTickMark val="none"/>
        <c:tickLblPos val="nextTo"/>
        <c:crossAx val="862956176"/>
        <c:crosses val="autoZero"/>
        <c:crossBetween val="between"/>
      </c:valAx>
      <c:spPr>
        <a:noFill/>
        <a:ln w="25400"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>
          <a:latin typeface="Arial" panose="020B0604020202020204" pitchFamily="34" charset="0"/>
          <a:cs typeface="Arial" panose="020B0604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Visuals!$P$10</c:f>
              <c:strCache>
                <c:ptCount val="1"/>
                <c:pt idx="0">
                  <c:v>SaaS Applications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bg1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Visuals!$Q$2:$R$2</c:f>
              <c:strCache>
                <c:ptCount val="2"/>
                <c:pt idx="0">
                  <c:v>FY25</c:v>
                </c:pt>
                <c:pt idx="1">
                  <c:v>FY26</c:v>
                </c:pt>
              </c:strCache>
            </c:strRef>
          </c:cat>
          <c:val>
            <c:numRef>
              <c:f>Visuals!$Q$10:$R$10</c:f>
              <c:numCache>
                <c:formatCode>0%</c:formatCode>
                <c:ptCount val="2"/>
                <c:pt idx="0">
                  <c:v>0.85320863188477369</c:v>
                </c:pt>
                <c:pt idx="1">
                  <c:v>0.90192569520580457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A8A-4535-A3DF-716C6A19D7C5}"/>
            </c:ext>
          </c:extLst>
        </c:ser>
        <c:ser>
          <c:idx val="1"/>
          <c:order val="1"/>
          <c:tx>
            <c:strRef>
              <c:f>Visuals!$P$11</c:f>
              <c:strCache>
                <c:ptCount val="1"/>
                <c:pt idx="0">
                  <c:v>Storage Software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bg1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Visuals!$Q$2:$R$2</c:f>
              <c:strCache>
                <c:ptCount val="2"/>
                <c:pt idx="0">
                  <c:v>FY25</c:v>
                </c:pt>
                <c:pt idx="1">
                  <c:v>FY26</c:v>
                </c:pt>
              </c:strCache>
            </c:strRef>
          </c:cat>
          <c:val>
            <c:numRef>
              <c:f>Visuals!$Q$11:$R$11</c:f>
              <c:numCache>
                <c:formatCode>0%</c:formatCode>
                <c:ptCount val="2"/>
                <c:pt idx="0">
                  <c:v>8.6848153037184683E-2</c:v>
                </c:pt>
                <c:pt idx="1">
                  <c:v>4.3764001114155085E-2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A8A-4535-A3DF-716C6A19D7C5}"/>
            </c:ext>
          </c:extLst>
        </c:ser>
        <c:ser>
          <c:idx val="2"/>
          <c:order val="2"/>
          <c:tx>
            <c:strRef>
              <c:f>Visuals!$P$12</c:f>
              <c:strCache>
                <c:ptCount val="1"/>
                <c:pt idx="0">
                  <c:v>Maintenance Support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bg1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Visuals!$Q$2:$R$2</c:f>
              <c:strCache>
                <c:ptCount val="2"/>
                <c:pt idx="0">
                  <c:v>FY25</c:v>
                </c:pt>
                <c:pt idx="1">
                  <c:v>FY26</c:v>
                </c:pt>
              </c:strCache>
            </c:strRef>
          </c:cat>
          <c:val>
            <c:numRef>
              <c:f>Visuals!$Q$12:$R$12</c:f>
              <c:numCache>
                <c:formatCode>0%</c:formatCode>
                <c:ptCount val="2"/>
                <c:pt idx="0">
                  <c:v>5.994321507804147E-2</c:v>
                </c:pt>
                <c:pt idx="1">
                  <c:v>5.4310303680040431E-2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A8A-4535-A3DF-716C6A19D7C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862956176"/>
        <c:axId val="862962416"/>
      </c:barChart>
      <c:catAx>
        <c:axId val="862956176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low"/>
        <c:crossAx val="862962416"/>
        <c:crosses val="autoZero"/>
        <c:auto val="1"/>
        <c:lblAlgn val="ctr"/>
        <c:lblOffset val="100"/>
        <c:noMultiLvlLbl val="0"/>
      </c:catAx>
      <c:valAx>
        <c:axId val="862962416"/>
        <c:scaling>
          <c:orientation val="minMax"/>
          <c:max val="1"/>
          <c:min val="0"/>
        </c:scaling>
        <c:delete val="1"/>
        <c:axPos val="l"/>
        <c:numFmt formatCode="0%" sourceLinked="1"/>
        <c:majorTickMark val="out"/>
        <c:minorTickMark val="none"/>
        <c:tickLblPos val="nextTo"/>
        <c:crossAx val="862956176"/>
        <c:crosses val="autoZero"/>
        <c:crossBetween val="between"/>
      </c:valAx>
      <c:spPr>
        <a:noFill/>
        <a:ln w="25400"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>
          <a:latin typeface="Arial" panose="020B0604020202020204" pitchFamily="34" charset="0"/>
          <a:cs typeface="Arial" panose="020B0604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2</xdr:row>
      <xdr:rowOff>0</xdr:rowOff>
    </xdr:from>
    <xdr:to>
      <xdr:col>5</xdr:col>
      <xdr:colOff>0</xdr:colOff>
      <xdr:row>457</xdr:row>
      <xdr:rowOff>57150</xdr:rowOff>
    </xdr:to>
    <xdr:cxnSp macro="">
      <xdr:nvCxnSpPr>
        <xdr:cNvPr id="2" name="Straight Connector 1">
          <a:extLst>
            <a:ext uri="{FF2B5EF4-FFF2-40B4-BE49-F238E27FC236}">
              <a16:creationId xmlns:a16="http://schemas.microsoft.com/office/drawing/2014/main" id="{0B14D7F6-8763-4957-9C4F-18EA21BCEE0E}"/>
            </a:ext>
          </a:extLst>
        </xdr:cNvPr>
        <xdr:cNvCxnSpPr/>
      </xdr:nvCxnSpPr>
      <xdr:spPr>
        <a:xfrm>
          <a:off x="5334000" y="323850"/>
          <a:ext cx="0" cy="75190350"/>
        </a:xfrm>
        <a:prstGeom prst="line">
          <a:avLst/>
        </a:prstGeom>
        <a:ln w="12700">
          <a:solidFill>
            <a:sysClr val="windowText" lastClr="000000"/>
          </a:solidFill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0</xdr:colOff>
      <xdr:row>2</xdr:row>
      <xdr:rowOff>0</xdr:rowOff>
    </xdr:from>
    <xdr:to>
      <xdr:col>9</xdr:col>
      <xdr:colOff>0</xdr:colOff>
      <xdr:row>457</xdr:row>
      <xdr:rowOff>57150</xdr:rowOff>
    </xdr:to>
    <xdr:cxnSp macro="">
      <xdr:nvCxnSpPr>
        <xdr:cNvPr id="3" name="Straight Connector 2">
          <a:extLst>
            <a:ext uri="{FF2B5EF4-FFF2-40B4-BE49-F238E27FC236}">
              <a16:creationId xmlns:a16="http://schemas.microsoft.com/office/drawing/2014/main" id="{A386C6BC-29C2-433C-86B5-8C5AC9CF1979}"/>
            </a:ext>
          </a:extLst>
        </xdr:cNvPr>
        <xdr:cNvCxnSpPr/>
      </xdr:nvCxnSpPr>
      <xdr:spPr>
        <a:xfrm>
          <a:off x="8153400" y="323850"/>
          <a:ext cx="0" cy="75190350"/>
        </a:xfrm>
        <a:prstGeom prst="line">
          <a:avLst/>
        </a:prstGeom>
        <a:ln w="12700">
          <a:solidFill>
            <a:sysClr val="windowText" lastClr="000000"/>
          </a:solidFill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14</xdr:col>
      <xdr:colOff>0</xdr:colOff>
      <xdr:row>2</xdr:row>
      <xdr:rowOff>0</xdr:rowOff>
    </xdr:from>
    <xdr:to>
      <xdr:col>14</xdr:col>
      <xdr:colOff>0</xdr:colOff>
      <xdr:row>457</xdr:row>
      <xdr:rowOff>57150</xdr:rowOff>
    </xdr:to>
    <xdr:cxnSp macro="">
      <xdr:nvCxnSpPr>
        <xdr:cNvPr id="4" name="Straight Connector 3">
          <a:extLst>
            <a:ext uri="{FF2B5EF4-FFF2-40B4-BE49-F238E27FC236}">
              <a16:creationId xmlns:a16="http://schemas.microsoft.com/office/drawing/2014/main" id="{B4DC1C11-E7CE-4E56-8E37-AE2F0EBF60FB}"/>
            </a:ext>
          </a:extLst>
        </xdr:cNvPr>
        <xdr:cNvCxnSpPr/>
      </xdr:nvCxnSpPr>
      <xdr:spPr>
        <a:xfrm>
          <a:off x="11191875" y="323850"/>
          <a:ext cx="0" cy="75190350"/>
        </a:xfrm>
        <a:prstGeom prst="line">
          <a:avLst/>
        </a:prstGeom>
        <a:ln w="12700">
          <a:solidFill>
            <a:sysClr val="windowText" lastClr="000000"/>
          </a:solidFill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17</xdr:col>
      <xdr:colOff>0</xdr:colOff>
      <xdr:row>2</xdr:row>
      <xdr:rowOff>0</xdr:rowOff>
    </xdr:from>
    <xdr:to>
      <xdr:col>17</xdr:col>
      <xdr:colOff>0</xdr:colOff>
      <xdr:row>457</xdr:row>
      <xdr:rowOff>57150</xdr:rowOff>
    </xdr:to>
    <xdr:cxnSp macro="">
      <xdr:nvCxnSpPr>
        <xdr:cNvPr id="5" name="Straight Connector 4">
          <a:extLst>
            <a:ext uri="{FF2B5EF4-FFF2-40B4-BE49-F238E27FC236}">
              <a16:creationId xmlns:a16="http://schemas.microsoft.com/office/drawing/2014/main" id="{267249FE-0B43-4F90-A074-821B66A00D69}"/>
            </a:ext>
          </a:extLst>
        </xdr:cNvPr>
        <xdr:cNvCxnSpPr/>
      </xdr:nvCxnSpPr>
      <xdr:spPr>
        <a:xfrm>
          <a:off x="13306425" y="323850"/>
          <a:ext cx="0" cy="75190350"/>
        </a:xfrm>
        <a:prstGeom prst="line">
          <a:avLst/>
        </a:prstGeom>
        <a:ln w="12700">
          <a:solidFill>
            <a:sysClr val="windowText" lastClr="000000"/>
          </a:solidFill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0</xdr:colOff>
      <xdr:row>2</xdr:row>
      <xdr:rowOff>0</xdr:rowOff>
    </xdr:from>
    <xdr:to>
      <xdr:col>13</xdr:col>
      <xdr:colOff>0</xdr:colOff>
      <xdr:row>457</xdr:row>
      <xdr:rowOff>57150</xdr:rowOff>
    </xdr:to>
    <xdr:cxnSp macro="">
      <xdr:nvCxnSpPr>
        <xdr:cNvPr id="7" name="Straight Connector 6">
          <a:extLst>
            <a:ext uri="{FF2B5EF4-FFF2-40B4-BE49-F238E27FC236}">
              <a16:creationId xmlns:a16="http://schemas.microsoft.com/office/drawing/2014/main" id="{79C63335-D80E-4D77-B58D-139A567208A2}"/>
            </a:ext>
          </a:extLst>
        </xdr:cNvPr>
        <xdr:cNvCxnSpPr/>
      </xdr:nvCxnSpPr>
      <xdr:spPr>
        <a:xfrm>
          <a:off x="5334000" y="323850"/>
          <a:ext cx="0" cy="77943075"/>
        </a:xfrm>
        <a:prstGeom prst="line">
          <a:avLst/>
        </a:prstGeom>
        <a:ln w="12700">
          <a:solidFill>
            <a:sysClr val="windowText" lastClr="000000"/>
          </a:solidFill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15</xdr:col>
      <xdr:colOff>0</xdr:colOff>
      <xdr:row>457</xdr:row>
      <xdr:rowOff>57150</xdr:rowOff>
    </xdr:to>
    <xdr:cxnSp macro="">
      <xdr:nvCxnSpPr>
        <xdr:cNvPr id="12" name="Straight Connector 11">
          <a:extLst>
            <a:ext uri="{FF2B5EF4-FFF2-40B4-BE49-F238E27FC236}">
              <a16:creationId xmlns:a16="http://schemas.microsoft.com/office/drawing/2014/main" id="{895D7725-E64E-466A-994C-A1DEF8345E21}"/>
            </a:ext>
          </a:extLst>
        </xdr:cNvPr>
        <xdr:cNvCxnSpPr/>
      </xdr:nvCxnSpPr>
      <xdr:spPr>
        <a:xfrm>
          <a:off x="6257925" y="323850"/>
          <a:ext cx="0" cy="73571100"/>
        </a:xfrm>
        <a:prstGeom prst="line">
          <a:avLst/>
        </a:prstGeom>
        <a:ln w="12700">
          <a:solidFill>
            <a:sysClr val="windowText" lastClr="000000"/>
          </a:solidFill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2</xdr:row>
      <xdr:rowOff>0</xdr:rowOff>
    </xdr:from>
    <xdr:to>
      <xdr:col>5</xdr:col>
      <xdr:colOff>0</xdr:colOff>
      <xdr:row>439</xdr:row>
      <xdr:rowOff>57150</xdr:rowOff>
    </xdr:to>
    <xdr:cxnSp macro="">
      <xdr:nvCxnSpPr>
        <xdr:cNvPr id="2" name="Straight Connector 1">
          <a:extLst>
            <a:ext uri="{FF2B5EF4-FFF2-40B4-BE49-F238E27FC236}">
              <a16:creationId xmlns:a16="http://schemas.microsoft.com/office/drawing/2014/main" id="{8C40A4A8-D648-430D-9E14-C5F57A64E6F8}"/>
            </a:ext>
          </a:extLst>
        </xdr:cNvPr>
        <xdr:cNvCxnSpPr/>
      </xdr:nvCxnSpPr>
      <xdr:spPr>
        <a:xfrm>
          <a:off x="5819775" y="323850"/>
          <a:ext cx="0" cy="73733025"/>
        </a:xfrm>
        <a:prstGeom prst="line">
          <a:avLst/>
        </a:prstGeom>
        <a:ln w="12700">
          <a:solidFill>
            <a:sysClr val="windowText" lastClr="000000"/>
          </a:solidFill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0</xdr:colOff>
      <xdr:row>2</xdr:row>
      <xdr:rowOff>0</xdr:rowOff>
    </xdr:from>
    <xdr:to>
      <xdr:col>9</xdr:col>
      <xdr:colOff>0</xdr:colOff>
      <xdr:row>439</xdr:row>
      <xdr:rowOff>57150</xdr:rowOff>
    </xdr:to>
    <xdr:cxnSp macro="">
      <xdr:nvCxnSpPr>
        <xdr:cNvPr id="3" name="Straight Connector 2">
          <a:extLst>
            <a:ext uri="{FF2B5EF4-FFF2-40B4-BE49-F238E27FC236}">
              <a16:creationId xmlns:a16="http://schemas.microsoft.com/office/drawing/2014/main" id="{F9343649-3DBB-4234-B5D2-1E401776E95E}"/>
            </a:ext>
          </a:extLst>
        </xdr:cNvPr>
        <xdr:cNvCxnSpPr/>
      </xdr:nvCxnSpPr>
      <xdr:spPr>
        <a:xfrm>
          <a:off x="8639175" y="323850"/>
          <a:ext cx="0" cy="73733025"/>
        </a:xfrm>
        <a:prstGeom prst="line">
          <a:avLst/>
        </a:prstGeom>
        <a:ln w="12700">
          <a:solidFill>
            <a:sysClr val="windowText" lastClr="000000"/>
          </a:solidFill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0</xdr:colOff>
      <xdr:row>2</xdr:row>
      <xdr:rowOff>0</xdr:rowOff>
    </xdr:from>
    <xdr:to>
      <xdr:col>13</xdr:col>
      <xdr:colOff>0</xdr:colOff>
      <xdr:row>439</xdr:row>
      <xdr:rowOff>57150</xdr:rowOff>
    </xdr:to>
    <xdr:cxnSp macro="">
      <xdr:nvCxnSpPr>
        <xdr:cNvPr id="4" name="Straight Connector 3">
          <a:extLst>
            <a:ext uri="{FF2B5EF4-FFF2-40B4-BE49-F238E27FC236}">
              <a16:creationId xmlns:a16="http://schemas.microsoft.com/office/drawing/2014/main" id="{1CA75F90-014C-4C54-8924-65778DF18126}"/>
            </a:ext>
          </a:extLst>
        </xdr:cNvPr>
        <xdr:cNvCxnSpPr/>
      </xdr:nvCxnSpPr>
      <xdr:spPr>
        <a:xfrm>
          <a:off x="11458575" y="323850"/>
          <a:ext cx="0" cy="73733025"/>
        </a:xfrm>
        <a:prstGeom prst="line">
          <a:avLst/>
        </a:prstGeom>
        <a:ln w="12700">
          <a:solidFill>
            <a:sysClr val="windowText" lastClr="000000"/>
          </a:solidFill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14</xdr:col>
      <xdr:colOff>0</xdr:colOff>
      <xdr:row>2</xdr:row>
      <xdr:rowOff>0</xdr:rowOff>
    </xdr:from>
    <xdr:to>
      <xdr:col>14</xdr:col>
      <xdr:colOff>0</xdr:colOff>
      <xdr:row>439</xdr:row>
      <xdr:rowOff>57150</xdr:rowOff>
    </xdr:to>
    <xdr:cxnSp macro="">
      <xdr:nvCxnSpPr>
        <xdr:cNvPr id="5" name="Straight Connector 4">
          <a:extLst>
            <a:ext uri="{FF2B5EF4-FFF2-40B4-BE49-F238E27FC236}">
              <a16:creationId xmlns:a16="http://schemas.microsoft.com/office/drawing/2014/main" id="{46FEAB96-D5FB-487E-AFC5-D92AE913B351}"/>
            </a:ext>
          </a:extLst>
        </xdr:cNvPr>
        <xdr:cNvCxnSpPr/>
      </xdr:nvCxnSpPr>
      <xdr:spPr>
        <a:xfrm>
          <a:off x="12068175" y="323850"/>
          <a:ext cx="0" cy="73733025"/>
        </a:xfrm>
        <a:prstGeom prst="line">
          <a:avLst/>
        </a:prstGeom>
        <a:ln w="12700">
          <a:solidFill>
            <a:sysClr val="windowText" lastClr="000000"/>
          </a:solidFill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17</xdr:col>
      <xdr:colOff>0</xdr:colOff>
      <xdr:row>2</xdr:row>
      <xdr:rowOff>0</xdr:rowOff>
    </xdr:from>
    <xdr:to>
      <xdr:col>17</xdr:col>
      <xdr:colOff>0</xdr:colOff>
      <xdr:row>439</xdr:row>
      <xdr:rowOff>57150</xdr:rowOff>
    </xdr:to>
    <xdr:cxnSp macro="">
      <xdr:nvCxnSpPr>
        <xdr:cNvPr id="6" name="Straight Connector 5">
          <a:extLst>
            <a:ext uri="{FF2B5EF4-FFF2-40B4-BE49-F238E27FC236}">
              <a16:creationId xmlns:a16="http://schemas.microsoft.com/office/drawing/2014/main" id="{180B78C4-9AE6-4F56-A371-B0132C2AC6D6}"/>
            </a:ext>
          </a:extLst>
        </xdr:cNvPr>
        <xdr:cNvCxnSpPr/>
      </xdr:nvCxnSpPr>
      <xdr:spPr>
        <a:xfrm>
          <a:off x="14182725" y="323850"/>
          <a:ext cx="0" cy="73733025"/>
        </a:xfrm>
        <a:prstGeom prst="line">
          <a:avLst/>
        </a:prstGeom>
        <a:ln w="12700">
          <a:solidFill>
            <a:sysClr val="windowText" lastClr="000000"/>
          </a:solidFill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15</xdr:col>
      <xdr:colOff>0</xdr:colOff>
      <xdr:row>439</xdr:row>
      <xdr:rowOff>57150</xdr:rowOff>
    </xdr:to>
    <xdr:cxnSp macro="">
      <xdr:nvCxnSpPr>
        <xdr:cNvPr id="8" name="Straight Connector 7">
          <a:extLst>
            <a:ext uri="{FF2B5EF4-FFF2-40B4-BE49-F238E27FC236}">
              <a16:creationId xmlns:a16="http://schemas.microsoft.com/office/drawing/2014/main" id="{21944ABE-7540-4153-B7DD-C0E2381F0E6D}"/>
            </a:ext>
          </a:extLst>
        </xdr:cNvPr>
        <xdr:cNvCxnSpPr/>
      </xdr:nvCxnSpPr>
      <xdr:spPr>
        <a:xfrm>
          <a:off x="9563100" y="323850"/>
          <a:ext cx="0" cy="73733025"/>
        </a:xfrm>
        <a:prstGeom prst="line">
          <a:avLst/>
        </a:prstGeom>
        <a:ln w="12700">
          <a:solidFill>
            <a:sysClr val="windowText" lastClr="000000"/>
          </a:solidFill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25</xdr:col>
      <xdr:colOff>0</xdr:colOff>
      <xdr:row>2</xdr:row>
      <xdr:rowOff>0</xdr:rowOff>
    </xdr:from>
    <xdr:to>
      <xdr:col>25</xdr:col>
      <xdr:colOff>0</xdr:colOff>
      <xdr:row>465</xdr:row>
      <xdr:rowOff>57150</xdr:rowOff>
    </xdr:to>
    <xdr:cxnSp macro="">
      <xdr:nvCxnSpPr>
        <xdr:cNvPr id="4" name="Straight Connector 3">
          <a:extLst>
            <a:ext uri="{FF2B5EF4-FFF2-40B4-BE49-F238E27FC236}">
              <a16:creationId xmlns:a16="http://schemas.microsoft.com/office/drawing/2014/main" id="{FD2681A7-823F-4E74-87C8-DE968901C1DA}"/>
            </a:ext>
          </a:extLst>
        </xdr:cNvPr>
        <xdr:cNvCxnSpPr/>
      </xdr:nvCxnSpPr>
      <xdr:spPr>
        <a:xfrm>
          <a:off x="7753350" y="485775"/>
          <a:ext cx="0" cy="71789925"/>
        </a:xfrm>
        <a:prstGeom prst="line">
          <a:avLst/>
        </a:prstGeom>
        <a:ln w="12700">
          <a:solidFill>
            <a:sysClr val="windowText" lastClr="000000"/>
          </a:solidFill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28</xdr:col>
      <xdr:colOff>676275</xdr:colOff>
      <xdr:row>2</xdr:row>
      <xdr:rowOff>0</xdr:rowOff>
    </xdr:from>
    <xdr:to>
      <xdr:col>28</xdr:col>
      <xdr:colOff>676275</xdr:colOff>
      <xdr:row>465</xdr:row>
      <xdr:rowOff>57150</xdr:rowOff>
    </xdr:to>
    <xdr:cxnSp macro="">
      <xdr:nvCxnSpPr>
        <xdr:cNvPr id="5" name="Straight Connector 4">
          <a:extLst>
            <a:ext uri="{FF2B5EF4-FFF2-40B4-BE49-F238E27FC236}">
              <a16:creationId xmlns:a16="http://schemas.microsoft.com/office/drawing/2014/main" id="{3501AA55-65E2-4F88-8494-E4A9E1B73BC2}"/>
            </a:ext>
          </a:extLst>
        </xdr:cNvPr>
        <xdr:cNvCxnSpPr/>
      </xdr:nvCxnSpPr>
      <xdr:spPr>
        <a:xfrm>
          <a:off x="5572125" y="323850"/>
          <a:ext cx="0" cy="67256025"/>
        </a:xfrm>
        <a:prstGeom prst="line">
          <a:avLst/>
        </a:prstGeom>
        <a:ln w="12700">
          <a:solidFill>
            <a:sysClr val="windowText" lastClr="000000"/>
          </a:solidFill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33</xdr:col>
      <xdr:colOff>0</xdr:colOff>
      <xdr:row>2</xdr:row>
      <xdr:rowOff>0</xdr:rowOff>
    </xdr:from>
    <xdr:to>
      <xdr:col>33</xdr:col>
      <xdr:colOff>0</xdr:colOff>
      <xdr:row>465</xdr:row>
      <xdr:rowOff>57150</xdr:rowOff>
    </xdr:to>
    <xdr:cxnSp macro="">
      <xdr:nvCxnSpPr>
        <xdr:cNvPr id="7" name="Straight Connector 6">
          <a:extLst>
            <a:ext uri="{FF2B5EF4-FFF2-40B4-BE49-F238E27FC236}">
              <a16:creationId xmlns:a16="http://schemas.microsoft.com/office/drawing/2014/main" id="{680F0C6F-58AE-4DF7-8546-88883DDFE939}"/>
            </a:ext>
          </a:extLst>
        </xdr:cNvPr>
        <xdr:cNvCxnSpPr/>
      </xdr:nvCxnSpPr>
      <xdr:spPr>
        <a:xfrm>
          <a:off x="13392150" y="485775"/>
          <a:ext cx="0" cy="71789925"/>
        </a:xfrm>
        <a:prstGeom prst="line">
          <a:avLst/>
        </a:prstGeom>
        <a:ln w="12700">
          <a:solidFill>
            <a:sysClr val="windowText" lastClr="000000"/>
          </a:solidFill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21</xdr:col>
      <xdr:colOff>0</xdr:colOff>
      <xdr:row>2</xdr:row>
      <xdr:rowOff>0</xdr:rowOff>
    </xdr:from>
    <xdr:to>
      <xdr:col>21</xdr:col>
      <xdr:colOff>0</xdr:colOff>
      <xdr:row>465</xdr:row>
      <xdr:rowOff>57150</xdr:rowOff>
    </xdr:to>
    <xdr:cxnSp macro="">
      <xdr:nvCxnSpPr>
        <xdr:cNvPr id="8" name="Straight Connector 7">
          <a:extLst>
            <a:ext uri="{FF2B5EF4-FFF2-40B4-BE49-F238E27FC236}">
              <a16:creationId xmlns:a16="http://schemas.microsoft.com/office/drawing/2014/main" id="{22A62255-7D9E-43D3-B1A2-E8D57A092BFA}"/>
            </a:ext>
          </a:extLst>
        </xdr:cNvPr>
        <xdr:cNvCxnSpPr/>
      </xdr:nvCxnSpPr>
      <xdr:spPr>
        <a:xfrm>
          <a:off x="5600700" y="323850"/>
          <a:ext cx="0" cy="72761475"/>
        </a:xfrm>
        <a:prstGeom prst="line">
          <a:avLst/>
        </a:prstGeom>
        <a:ln w="12700">
          <a:solidFill>
            <a:sysClr val="windowText" lastClr="000000"/>
          </a:solidFill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16</xdr:col>
      <xdr:colOff>695325</xdr:colOff>
      <xdr:row>2</xdr:row>
      <xdr:rowOff>28575</xdr:rowOff>
    </xdr:from>
    <xdr:to>
      <xdr:col>16</xdr:col>
      <xdr:colOff>695325</xdr:colOff>
      <xdr:row>465</xdr:row>
      <xdr:rowOff>85725</xdr:rowOff>
    </xdr:to>
    <xdr:cxnSp macro="">
      <xdr:nvCxnSpPr>
        <xdr:cNvPr id="9" name="Straight Connector 8">
          <a:extLst>
            <a:ext uri="{FF2B5EF4-FFF2-40B4-BE49-F238E27FC236}">
              <a16:creationId xmlns:a16="http://schemas.microsoft.com/office/drawing/2014/main" id="{EF19EF0F-F669-40A4-90D2-C8BFD13672B7}"/>
            </a:ext>
          </a:extLst>
        </xdr:cNvPr>
        <xdr:cNvCxnSpPr/>
      </xdr:nvCxnSpPr>
      <xdr:spPr>
        <a:xfrm>
          <a:off x="9115425" y="352425"/>
          <a:ext cx="0" cy="74866500"/>
        </a:xfrm>
        <a:prstGeom prst="line">
          <a:avLst/>
        </a:prstGeom>
        <a:ln w="12700">
          <a:solidFill>
            <a:sysClr val="windowText" lastClr="000000"/>
          </a:solidFill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0</xdr:colOff>
      <xdr:row>2</xdr:row>
      <xdr:rowOff>0</xdr:rowOff>
    </xdr:from>
    <xdr:to>
      <xdr:col>13</xdr:col>
      <xdr:colOff>0</xdr:colOff>
      <xdr:row>465</xdr:row>
      <xdr:rowOff>57150</xdr:rowOff>
    </xdr:to>
    <xdr:cxnSp macro="">
      <xdr:nvCxnSpPr>
        <xdr:cNvPr id="10" name="Straight Connector 9">
          <a:extLst>
            <a:ext uri="{FF2B5EF4-FFF2-40B4-BE49-F238E27FC236}">
              <a16:creationId xmlns:a16="http://schemas.microsoft.com/office/drawing/2014/main" id="{E72A37AC-418F-45BB-823B-3DA302F10DBD}"/>
            </a:ext>
          </a:extLst>
        </xdr:cNvPr>
        <xdr:cNvCxnSpPr/>
      </xdr:nvCxnSpPr>
      <xdr:spPr>
        <a:xfrm>
          <a:off x="5600700" y="323850"/>
          <a:ext cx="0" cy="72923400"/>
        </a:xfrm>
        <a:prstGeom prst="line">
          <a:avLst/>
        </a:prstGeom>
        <a:ln w="12700">
          <a:solidFill>
            <a:sysClr val="windowText" lastClr="000000"/>
          </a:solidFill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0</xdr:colOff>
      <xdr:row>2</xdr:row>
      <xdr:rowOff>0</xdr:rowOff>
    </xdr:from>
    <xdr:to>
      <xdr:col>9</xdr:col>
      <xdr:colOff>0</xdr:colOff>
      <xdr:row>465</xdr:row>
      <xdr:rowOff>57150</xdr:rowOff>
    </xdr:to>
    <xdr:cxnSp macro="">
      <xdr:nvCxnSpPr>
        <xdr:cNvPr id="12" name="Straight Connector 11">
          <a:extLst>
            <a:ext uri="{FF2B5EF4-FFF2-40B4-BE49-F238E27FC236}">
              <a16:creationId xmlns:a16="http://schemas.microsoft.com/office/drawing/2014/main" id="{407E2DFA-697E-4243-BF7F-B3555C26A167}"/>
            </a:ext>
          </a:extLst>
        </xdr:cNvPr>
        <xdr:cNvCxnSpPr/>
      </xdr:nvCxnSpPr>
      <xdr:spPr>
        <a:xfrm>
          <a:off x="3486150" y="323850"/>
          <a:ext cx="0" cy="72923400"/>
        </a:xfrm>
        <a:prstGeom prst="line">
          <a:avLst/>
        </a:prstGeom>
        <a:ln w="12700">
          <a:solidFill>
            <a:sysClr val="windowText" lastClr="000000"/>
          </a:solidFill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0</xdr:colOff>
      <xdr:row>2</xdr:row>
      <xdr:rowOff>0</xdr:rowOff>
    </xdr:from>
    <xdr:to>
      <xdr:col>5</xdr:col>
      <xdr:colOff>0</xdr:colOff>
      <xdr:row>465</xdr:row>
      <xdr:rowOff>57150</xdr:rowOff>
    </xdr:to>
    <xdr:cxnSp macro="">
      <xdr:nvCxnSpPr>
        <xdr:cNvPr id="2" name="Straight Connector 1">
          <a:extLst>
            <a:ext uri="{FF2B5EF4-FFF2-40B4-BE49-F238E27FC236}">
              <a16:creationId xmlns:a16="http://schemas.microsoft.com/office/drawing/2014/main" id="{B3780F61-5B0C-4F59-8B29-AFD19DFB5202}"/>
            </a:ext>
          </a:extLst>
        </xdr:cNvPr>
        <xdr:cNvCxnSpPr/>
      </xdr:nvCxnSpPr>
      <xdr:spPr>
        <a:xfrm>
          <a:off x="5600700" y="323850"/>
          <a:ext cx="0" cy="75028425"/>
        </a:xfrm>
        <a:prstGeom prst="line">
          <a:avLst/>
        </a:prstGeom>
        <a:ln w="12700">
          <a:solidFill>
            <a:sysClr val="windowText" lastClr="000000"/>
          </a:solidFill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33</xdr:col>
      <xdr:colOff>0</xdr:colOff>
      <xdr:row>2</xdr:row>
      <xdr:rowOff>0</xdr:rowOff>
    </xdr:from>
    <xdr:to>
      <xdr:col>33</xdr:col>
      <xdr:colOff>0</xdr:colOff>
      <xdr:row>374</xdr:row>
      <xdr:rowOff>57150</xdr:rowOff>
    </xdr:to>
    <xdr:cxnSp macro="">
      <xdr:nvCxnSpPr>
        <xdr:cNvPr id="4" name="Straight Connector 3">
          <a:extLst>
            <a:ext uri="{FF2B5EF4-FFF2-40B4-BE49-F238E27FC236}">
              <a16:creationId xmlns:a16="http://schemas.microsoft.com/office/drawing/2014/main" id="{B3E844E2-B0E3-4749-9052-BD4C9E0D160D}"/>
            </a:ext>
          </a:extLst>
        </xdr:cNvPr>
        <xdr:cNvCxnSpPr/>
      </xdr:nvCxnSpPr>
      <xdr:spPr>
        <a:xfrm>
          <a:off x="9763125" y="485775"/>
          <a:ext cx="0" cy="45720000"/>
        </a:xfrm>
        <a:prstGeom prst="line">
          <a:avLst/>
        </a:prstGeom>
        <a:ln w="12700">
          <a:solidFill>
            <a:sysClr val="windowText" lastClr="000000"/>
          </a:solidFill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29</xdr:col>
      <xdr:colOff>0</xdr:colOff>
      <xdr:row>2</xdr:row>
      <xdr:rowOff>0</xdr:rowOff>
    </xdr:from>
    <xdr:to>
      <xdr:col>29</xdr:col>
      <xdr:colOff>0</xdr:colOff>
      <xdr:row>374</xdr:row>
      <xdr:rowOff>57150</xdr:rowOff>
    </xdr:to>
    <xdr:cxnSp macro="">
      <xdr:nvCxnSpPr>
        <xdr:cNvPr id="5" name="Straight Connector 4">
          <a:extLst>
            <a:ext uri="{FF2B5EF4-FFF2-40B4-BE49-F238E27FC236}">
              <a16:creationId xmlns:a16="http://schemas.microsoft.com/office/drawing/2014/main" id="{4E285B68-1C47-450D-B23A-B5173C0A3A7C}"/>
            </a:ext>
          </a:extLst>
        </xdr:cNvPr>
        <xdr:cNvCxnSpPr/>
      </xdr:nvCxnSpPr>
      <xdr:spPr>
        <a:xfrm>
          <a:off x="17516475" y="323850"/>
          <a:ext cx="0" cy="66608325"/>
        </a:xfrm>
        <a:prstGeom prst="line">
          <a:avLst/>
        </a:prstGeom>
        <a:ln w="12700">
          <a:solidFill>
            <a:sysClr val="windowText" lastClr="000000"/>
          </a:solidFill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25</xdr:col>
      <xdr:colOff>0</xdr:colOff>
      <xdr:row>2</xdr:row>
      <xdr:rowOff>0</xdr:rowOff>
    </xdr:from>
    <xdr:to>
      <xdr:col>25</xdr:col>
      <xdr:colOff>0</xdr:colOff>
      <xdr:row>374</xdr:row>
      <xdr:rowOff>57150</xdr:rowOff>
    </xdr:to>
    <xdr:cxnSp macro="">
      <xdr:nvCxnSpPr>
        <xdr:cNvPr id="6" name="Straight Connector 5">
          <a:extLst>
            <a:ext uri="{FF2B5EF4-FFF2-40B4-BE49-F238E27FC236}">
              <a16:creationId xmlns:a16="http://schemas.microsoft.com/office/drawing/2014/main" id="{C68FB401-3D09-40D2-BE83-5219209927C9}"/>
            </a:ext>
          </a:extLst>
        </xdr:cNvPr>
        <xdr:cNvCxnSpPr/>
      </xdr:nvCxnSpPr>
      <xdr:spPr>
        <a:xfrm>
          <a:off x="4848225" y="485775"/>
          <a:ext cx="0" cy="45720000"/>
        </a:xfrm>
        <a:prstGeom prst="line">
          <a:avLst/>
        </a:prstGeom>
        <a:ln w="12700">
          <a:solidFill>
            <a:sysClr val="windowText" lastClr="000000"/>
          </a:solidFill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21</xdr:col>
      <xdr:colOff>0</xdr:colOff>
      <xdr:row>2</xdr:row>
      <xdr:rowOff>0</xdr:rowOff>
    </xdr:from>
    <xdr:to>
      <xdr:col>21</xdr:col>
      <xdr:colOff>0</xdr:colOff>
      <xdr:row>374</xdr:row>
      <xdr:rowOff>57150</xdr:rowOff>
    </xdr:to>
    <xdr:cxnSp macro="">
      <xdr:nvCxnSpPr>
        <xdr:cNvPr id="9" name="Straight Connector 8">
          <a:extLst>
            <a:ext uri="{FF2B5EF4-FFF2-40B4-BE49-F238E27FC236}">
              <a16:creationId xmlns:a16="http://schemas.microsoft.com/office/drawing/2014/main" id="{E07ADF99-9C34-43E8-9539-F3D5D8EB0CB4}"/>
            </a:ext>
          </a:extLst>
        </xdr:cNvPr>
        <xdr:cNvCxnSpPr/>
      </xdr:nvCxnSpPr>
      <xdr:spPr>
        <a:xfrm>
          <a:off x="5695950" y="323850"/>
          <a:ext cx="0" cy="63369825"/>
        </a:xfrm>
        <a:prstGeom prst="line">
          <a:avLst/>
        </a:prstGeom>
        <a:ln w="12700">
          <a:solidFill>
            <a:sysClr val="windowText" lastClr="000000"/>
          </a:solidFill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17</xdr:col>
      <xdr:colOff>0</xdr:colOff>
      <xdr:row>2</xdr:row>
      <xdr:rowOff>0</xdr:rowOff>
    </xdr:from>
    <xdr:to>
      <xdr:col>17</xdr:col>
      <xdr:colOff>0</xdr:colOff>
      <xdr:row>374</xdr:row>
      <xdr:rowOff>57150</xdr:rowOff>
    </xdr:to>
    <xdr:cxnSp macro="">
      <xdr:nvCxnSpPr>
        <xdr:cNvPr id="10" name="Straight Connector 9">
          <a:extLst>
            <a:ext uri="{FF2B5EF4-FFF2-40B4-BE49-F238E27FC236}">
              <a16:creationId xmlns:a16="http://schemas.microsoft.com/office/drawing/2014/main" id="{B59E7E03-6543-4359-A31A-497197215917}"/>
            </a:ext>
          </a:extLst>
        </xdr:cNvPr>
        <xdr:cNvCxnSpPr/>
      </xdr:nvCxnSpPr>
      <xdr:spPr>
        <a:xfrm>
          <a:off x="8477250" y="323850"/>
          <a:ext cx="0" cy="62884050"/>
        </a:xfrm>
        <a:prstGeom prst="line">
          <a:avLst/>
        </a:prstGeom>
        <a:ln w="12700">
          <a:solidFill>
            <a:sysClr val="windowText" lastClr="000000"/>
          </a:solidFill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0</xdr:colOff>
      <xdr:row>2</xdr:row>
      <xdr:rowOff>0</xdr:rowOff>
    </xdr:from>
    <xdr:to>
      <xdr:col>13</xdr:col>
      <xdr:colOff>0</xdr:colOff>
      <xdr:row>374</xdr:row>
      <xdr:rowOff>57150</xdr:rowOff>
    </xdr:to>
    <xdr:cxnSp macro="">
      <xdr:nvCxnSpPr>
        <xdr:cNvPr id="11" name="Straight Connector 10">
          <a:extLst>
            <a:ext uri="{FF2B5EF4-FFF2-40B4-BE49-F238E27FC236}">
              <a16:creationId xmlns:a16="http://schemas.microsoft.com/office/drawing/2014/main" id="{A07C6AA8-A064-477A-9A60-C4F1FF316C13}"/>
            </a:ext>
          </a:extLst>
        </xdr:cNvPr>
        <xdr:cNvCxnSpPr/>
      </xdr:nvCxnSpPr>
      <xdr:spPr>
        <a:xfrm>
          <a:off x="5695950" y="323850"/>
          <a:ext cx="0" cy="62884050"/>
        </a:xfrm>
        <a:prstGeom prst="line">
          <a:avLst/>
        </a:prstGeom>
        <a:ln w="12700">
          <a:solidFill>
            <a:sysClr val="windowText" lastClr="000000"/>
          </a:solidFill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0</xdr:colOff>
      <xdr:row>2</xdr:row>
      <xdr:rowOff>0</xdr:rowOff>
    </xdr:from>
    <xdr:to>
      <xdr:col>9</xdr:col>
      <xdr:colOff>0</xdr:colOff>
      <xdr:row>374</xdr:row>
      <xdr:rowOff>57150</xdr:rowOff>
    </xdr:to>
    <xdr:cxnSp macro="">
      <xdr:nvCxnSpPr>
        <xdr:cNvPr id="13" name="Straight Connector 12">
          <a:extLst>
            <a:ext uri="{FF2B5EF4-FFF2-40B4-BE49-F238E27FC236}">
              <a16:creationId xmlns:a16="http://schemas.microsoft.com/office/drawing/2014/main" id="{560F2EB4-754F-41DE-BAA9-C3A77A960D17}"/>
            </a:ext>
          </a:extLst>
        </xdr:cNvPr>
        <xdr:cNvCxnSpPr/>
      </xdr:nvCxnSpPr>
      <xdr:spPr>
        <a:xfrm>
          <a:off x="3609975" y="323850"/>
          <a:ext cx="0" cy="67417950"/>
        </a:xfrm>
        <a:prstGeom prst="line">
          <a:avLst/>
        </a:prstGeom>
        <a:ln w="12700">
          <a:solidFill>
            <a:sysClr val="windowText" lastClr="000000"/>
          </a:solidFill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0</xdr:colOff>
      <xdr:row>2</xdr:row>
      <xdr:rowOff>0</xdr:rowOff>
    </xdr:from>
    <xdr:to>
      <xdr:col>5</xdr:col>
      <xdr:colOff>0</xdr:colOff>
      <xdr:row>374</xdr:row>
      <xdr:rowOff>57150</xdr:rowOff>
    </xdr:to>
    <xdr:cxnSp macro="">
      <xdr:nvCxnSpPr>
        <xdr:cNvPr id="2" name="Straight Connector 1">
          <a:extLst>
            <a:ext uri="{FF2B5EF4-FFF2-40B4-BE49-F238E27FC236}">
              <a16:creationId xmlns:a16="http://schemas.microsoft.com/office/drawing/2014/main" id="{4B4281FC-2829-412A-8A59-90A65B9F2B20}"/>
            </a:ext>
          </a:extLst>
        </xdr:cNvPr>
        <xdr:cNvCxnSpPr/>
      </xdr:nvCxnSpPr>
      <xdr:spPr>
        <a:xfrm>
          <a:off x="5695950" y="323850"/>
          <a:ext cx="0" cy="59483625"/>
        </a:xfrm>
        <a:prstGeom prst="line">
          <a:avLst/>
        </a:prstGeom>
        <a:ln w="12700">
          <a:solidFill>
            <a:sysClr val="windowText" lastClr="000000"/>
          </a:solidFill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11</xdr:row>
      <xdr:rowOff>152400</xdr:rowOff>
    </xdr:from>
    <xdr:to>
      <xdr:col>8</xdr:col>
      <xdr:colOff>238125</xdr:colOff>
      <xdr:row>24</xdr:row>
      <xdr:rowOff>133350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9EFE483D-7D80-237F-BB31-71B655D14B5B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</xdr:col>
      <xdr:colOff>57151</xdr:colOff>
      <xdr:row>0</xdr:row>
      <xdr:rowOff>66675</xdr:rowOff>
    </xdr:from>
    <xdr:to>
      <xdr:col>10</xdr:col>
      <xdr:colOff>190501</xdr:colOff>
      <xdr:row>13</xdr:row>
      <xdr:rowOff>49911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851E41C1-1E3F-4C07-9920-A217672E74C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9525</xdr:colOff>
      <xdr:row>12</xdr:row>
      <xdr:rowOff>104775</xdr:rowOff>
    </xdr:from>
    <xdr:to>
      <xdr:col>9</xdr:col>
      <xdr:colOff>253365</xdr:colOff>
      <xdr:row>12</xdr:row>
      <xdr:rowOff>104775</xdr:rowOff>
    </xdr:to>
    <xdr:cxnSp macro="">
      <xdr:nvCxnSpPr>
        <xdr:cNvPr id="5" name="Straight Connector 4">
          <a:extLst>
            <a:ext uri="{FF2B5EF4-FFF2-40B4-BE49-F238E27FC236}">
              <a16:creationId xmlns:a16="http://schemas.microsoft.com/office/drawing/2014/main" id="{C3496643-E06C-D0E5-4E9C-29E9D0DD36C0}"/>
            </a:ext>
          </a:extLst>
        </xdr:cNvPr>
        <xdr:cNvCxnSpPr/>
      </xdr:nvCxnSpPr>
      <xdr:spPr>
        <a:xfrm flipH="1">
          <a:off x="619125" y="3152775"/>
          <a:ext cx="5120640" cy="0"/>
        </a:xfrm>
        <a:prstGeom prst="line">
          <a:avLst/>
        </a:prstGeom>
        <a:ln w="9525">
          <a:solidFill>
            <a:schemeClr val="bg1">
              <a:lumMod val="85000"/>
            </a:schemeClr>
          </a:solidFill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</xdr:col>
      <xdr:colOff>142875</xdr:colOff>
      <xdr:row>3</xdr:row>
      <xdr:rowOff>38100</xdr:rowOff>
    </xdr:from>
    <xdr:to>
      <xdr:col>4</xdr:col>
      <xdr:colOff>133350</xdr:colOff>
      <xdr:row>4</xdr:row>
      <xdr:rowOff>123825</xdr:rowOff>
    </xdr:to>
    <xdr:sp macro="" textlink="">
      <xdr:nvSpPr>
        <xdr:cNvPr id="6" name="TextBox 5">
          <a:extLst>
            <a:ext uri="{FF2B5EF4-FFF2-40B4-BE49-F238E27FC236}">
              <a16:creationId xmlns:a16="http://schemas.microsoft.com/office/drawing/2014/main" id="{B27BE78A-D907-49F6-C673-6A13005199EC}"/>
            </a:ext>
          </a:extLst>
        </xdr:cNvPr>
        <xdr:cNvSpPr txBox="1"/>
      </xdr:nvSpPr>
      <xdr:spPr>
        <a:xfrm>
          <a:off x="1362075" y="1371600"/>
          <a:ext cx="1209675" cy="276225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n-US" sz="1600" b="1">
              <a:latin typeface="Arial" panose="020B0604020202020204" pitchFamily="34" charset="0"/>
              <a:cs typeface="Arial" panose="020B0604020202020204" pitchFamily="34" charset="0"/>
            </a:rPr>
            <a:t>FY25</a:t>
          </a:r>
        </a:p>
      </xdr:txBody>
    </xdr:sp>
    <xdr:clientData/>
  </xdr:twoCellAnchor>
  <xdr:twoCellAnchor>
    <xdr:from>
      <xdr:col>6</xdr:col>
      <xdr:colOff>104775</xdr:colOff>
      <xdr:row>3</xdr:row>
      <xdr:rowOff>38100</xdr:rowOff>
    </xdr:from>
    <xdr:to>
      <xdr:col>8</xdr:col>
      <xdr:colOff>95250</xdr:colOff>
      <xdr:row>4</xdr:row>
      <xdr:rowOff>123825</xdr:rowOff>
    </xdr:to>
    <xdr:sp macro="" textlink="">
      <xdr:nvSpPr>
        <xdr:cNvPr id="7" name="TextBox 6">
          <a:extLst>
            <a:ext uri="{FF2B5EF4-FFF2-40B4-BE49-F238E27FC236}">
              <a16:creationId xmlns:a16="http://schemas.microsoft.com/office/drawing/2014/main" id="{0E485B1B-3AC9-4F59-9DCB-F242B8F45E3E}"/>
            </a:ext>
          </a:extLst>
        </xdr:cNvPr>
        <xdr:cNvSpPr txBox="1"/>
      </xdr:nvSpPr>
      <xdr:spPr>
        <a:xfrm>
          <a:off x="3762375" y="1371600"/>
          <a:ext cx="1209675" cy="276225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n-US" sz="1600" b="1">
              <a:latin typeface="Arial" panose="020B0604020202020204" pitchFamily="34" charset="0"/>
              <a:cs typeface="Arial" panose="020B0604020202020204" pitchFamily="34" charset="0"/>
            </a:rPr>
            <a:t>FY26</a:t>
          </a:r>
        </a:p>
      </xdr:txBody>
    </xdr:sp>
    <xdr:clientData/>
  </xdr:twoCellAnchor>
  <xdr:twoCellAnchor>
    <xdr:from>
      <xdr:col>1</xdr:col>
      <xdr:colOff>285750</xdr:colOff>
      <xdr:row>28</xdr:row>
      <xdr:rowOff>180975</xdr:rowOff>
    </xdr:from>
    <xdr:to>
      <xdr:col>9</xdr:col>
      <xdr:colOff>419862</xdr:colOff>
      <xdr:row>48</xdr:row>
      <xdr:rowOff>104775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D2235AA0-2F52-47D2-8802-8A3862A8D90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9</xdr:col>
      <xdr:colOff>104775</xdr:colOff>
      <xdr:row>8</xdr:row>
      <xdr:rowOff>57150</xdr:rowOff>
    </xdr:from>
    <xdr:to>
      <xdr:col>11</xdr:col>
      <xdr:colOff>419100</xdr:colOff>
      <xdr:row>10</xdr:row>
      <xdr:rowOff>76200</xdr:rowOff>
    </xdr:to>
    <xdr:sp macro="" textlink="">
      <xdr:nvSpPr>
        <xdr:cNvPr id="9" name="TextBox 8">
          <a:extLst>
            <a:ext uri="{FF2B5EF4-FFF2-40B4-BE49-F238E27FC236}">
              <a16:creationId xmlns:a16="http://schemas.microsoft.com/office/drawing/2014/main" id="{949AF2D6-0E75-483A-9599-2E2C50D2C786}"/>
            </a:ext>
          </a:extLst>
        </xdr:cNvPr>
        <xdr:cNvSpPr txBox="1"/>
      </xdr:nvSpPr>
      <xdr:spPr>
        <a:xfrm>
          <a:off x="5591175" y="2343150"/>
          <a:ext cx="1533525" cy="400050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l"/>
          <a:r>
            <a:rPr lang="en-US" sz="1000" b="1">
              <a:latin typeface="Arial" panose="020B0604020202020204" pitchFamily="34" charset="0"/>
              <a:cs typeface="Arial" panose="020B0604020202020204" pitchFamily="34" charset="0"/>
            </a:rPr>
            <a:t>Operating </a:t>
          </a:r>
          <a:br>
            <a:rPr lang="en-US" sz="1000" b="1">
              <a:latin typeface="Arial" panose="020B0604020202020204" pitchFamily="34" charset="0"/>
              <a:cs typeface="Arial" panose="020B0604020202020204" pitchFamily="34" charset="0"/>
            </a:rPr>
          </a:br>
          <a:r>
            <a:rPr lang="en-US" sz="1000" b="1">
              <a:latin typeface="Arial" panose="020B0604020202020204" pitchFamily="34" charset="0"/>
              <a:cs typeface="Arial" panose="020B0604020202020204" pitchFamily="34" charset="0"/>
            </a:rPr>
            <a:t>Margin</a:t>
          </a:r>
        </a:p>
      </xdr:txBody>
    </xdr:sp>
    <xdr:clientData/>
  </xdr:twoCellAnchor>
  <xdr:twoCellAnchor>
    <xdr:from>
      <xdr:col>7</xdr:col>
      <xdr:colOff>161925</xdr:colOff>
      <xdr:row>13</xdr:row>
      <xdr:rowOff>104775</xdr:rowOff>
    </xdr:from>
    <xdr:to>
      <xdr:col>9</xdr:col>
      <xdr:colOff>476250</xdr:colOff>
      <xdr:row>15</xdr:row>
      <xdr:rowOff>0</xdr:rowOff>
    </xdr:to>
    <xdr:sp macro="" textlink="">
      <xdr:nvSpPr>
        <xdr:cNvPr id="10" name="TextBox 9">
          <a:extLst>
            <a:ext uri="{FF2B5EF4-FFF2-40B4-BE49-F238E27FC236}">
              <a16:creationId xmlns:a16="http://schemas.microsoft.com/office/drawing/2014/main" id="{19C34E18-06D7-4C29-BA97-C137DAFFB80D}"/>
            </a:ext>
          </a:extLst>
        </xdr:cNvPr>
        <xdr:cNvSpPr txBox="1"/>
      </xdr:nvSpPr>
      <xdr:spPr>
        <a:xfrm>
          <a:off x="4429125" y="3343275"/>
          <a:ext cx="1533525" cy="276225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l"/>
          <a:r>
            <a:rPr lang="en-US" sz="1000" b="1">
              <a:latin typeface="Arial" panose="020B0604020202020204" pitchFamily="34" charset="0"/>
              <a:cs typeface="Arial" panose="020B0604020202020204" pitchFamily="34" charset="0"/>
            </a:rPr>
            <a:t>Cost of Revenue</a:t>
          </a:r>
        </a:p>
      </xdr:txBody>
    </xdr:sp>
    <xdr:clientData/>
  </xdr:twoCellAnchor>
  <xdr:twoCellAnchor>
    <xdr:from>
      <xdr:col>7</xdr:col>
      <xdr:colOff>161925</xdr:colOff>
      <xdr:row>15</xdr:row>
      <xdr:rowOff>161925</xdr:rowOff>
    </xdr:from>
    <xdr:to>
      <xdr:col>9</xdr:col>
      <xdr:colOff>476250</xdr:colOff>
      <xdr:row>17</xdr:row>
      <xdr:rowOff>57150</xdr:rowOff>
    </xdr:to>
    <xdr:sp macro="" textlink="">
      <xdr:nvSpPr>
        <xdr:cNvPr id="11" name="TextBox 10">
          <a:extLst>
            <a:ext uri="{FF2B5EF4-FFF2-40B4-BE49-F238E27FC236}">
              <a16:creationId xmlns:a16="http://schemas.microsoft.com/office/drawing/2014/main" id="{EDEFD72A-B46B-49AA-9453-1981BCBE86D7}"/>
            </a:ext>
          </a:extLst>
        </xdr:cNvPr>
        <xdr:cNvSpPr txBox="1"/>
      </xdr:nvSpPr>
      <xdr:spPr>
        <a:xfrm>
          <a:off x="4429125" y="3781425"/>
          <a:ext cx="1533525" cy="276225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l"/>
          <a:r>
            <a:rPr lang="en-US" sz="1000" b="1">
              <a:latin typeface="Arial" panose="020B0604020202020204" pitchFamily="34" charset="0"/>
              <a:cs typeface="Arial" panose="020B0604020202020204" pitchFamily="34" charset="0"/>
            </a:rPr>
            <a:t>Sales Expense</a:t>
          </a:r>
        </a:p>
      </xdr:txBody>
    </xdr:sp>
    <xdr:clientData/>
  </xdr:twoCellAnchor>
  <xdr:twoCellAnchor>
    <xdr:from>
      <xdr:col>7</xdr:col>
      <xdr:colOff>161925</xdr:colOff>
      <xdr:row>17</xdr:row>
      <xdr:rowOff>9525</xdr:rowOff>
    </xdr:from>
    <xdr:to>
      <xdr:col>9</xdr:col>
      <xdr:colOff>476250</xdr:colOff>
      <xdr:row>18</xdr:row>
      <xdr:rowOff>95250</xdr:rowOff>
    </xdr:to>
    <xdr:sp macro="" textlink="">
      <xdr:nvSpPr>
        <xdr:cNvPr id="12" name="TextBox 11">
          <a:extLst>
            <a:ext uri="{FF2B5EF4-FFF2-40B4-BE49-F238E27FC236}">
              <a16:creationId xmlns:a16="http://schemas.microsoft.com/office/drawing/2014/main" id="{182F3188-8385-47D5-B353-28AE70215DB7}"/>
            </a:ext>
          </a:extLst>
        </xdr:cNvPr>
        <xdr:cNvSpPr txBox="1"/>
      </xdr:nvSpPr>
      <xdr:spPr>
        <a:xfrm>
          <a:off x="4429125" y="4010025"/>
          <a:ext cx="1533525" cy="276225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l"/>
          <a:r>
            <a:rPr lang="en-US" sz="1000" b="1">
              <a:latin typeface="Arial" panose="020B0604020202020204" pitchFamily="34" charset="0"/>
              <a:cs typeface="Arial" panose="020B0604020202020204" pitchFamily="34" charset="0"/>
            </a:rPr>
            <a:t>Marketing Expense</a:t>
          </a:r>
        </a:p>
      </xdr:txBody>
    </xdr:sp>
    <xdr:clientData/>
  </xdr:twoCellAnchor>
  <xdr:twoCellAnchor>
    <xdr:from>
      <xdr:col>7</xdr:col>
      <xdr:colOff>161925</xdr:colOff>
      <xdr:row>19</xdr:row>
      <xdr:rowOff>9525</xdr:rowOff>
    </xdr:from>
    <xdr:to>
      <xdr:col>9</xdr:col>
      <xdr:colOff>476250</xdr:colOff>
      <xdr:row>20</xdr:row>
      <xdr:rowOff>95250</xdr:rowOff>
    </xdr:to>
    <xdr:sp macro="" textlink="">
      <xdr:nvSpPr>
        <xdr:cNvPr id="13" name="TextBox 12">
          <a:extLst>
            <a:ext uri="{FF2B5EF4-FFF2-40B4-BE49-F238E27FC236}">
              <a16:creationId xmlns:a16="http://schemas.microsoft.com/office/drawing/2014/main" id="{D2E2CDC5-1AD7-4411-8238-99141C7C6911}"/>
            </a:ext>
          </a:extLst>
        </xdr:cNvPr>
        <xdr:cNvSpPr txBox="1"/>
      </xdr:nvSpPr>
      <xdr:spPr>
        <a:xfrm>
          <a:off x="4429125" y="4391025"/>
          <a:ext cx="1533525" cy="276225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l"/>
          <a:r>
            <a:rPr lang="en-US" sz="1000" b="1">
              <a:latin typeface="Arial" panose="020B0604020202020204" pitchFamily="34" charset="0"/>
              <a:cs typeface="Arial" panose="020B0604020202020204" pitchFamily="34" charset="0"/>
            </a:rPr>
            <a:t>R&amp;D Expense</a:t>
          </a:r>
        </a:p>
      </xdr:txBody>
    </xdr:sp>
    <xdr:clientData/>
  </xdr:twoCellAnchor>
  <xdr:twoCellAnchor>
    <xdr:from>
      <xdr:col>7</xdr:col>
      <xdr:colOff>161925</xdr:colOff>
      <xdr:row>21</xdr:row>
      <xdr:rowOff>38100</xdr:rowOff>
    </xdr:from>
    <xdr:to>
      <xdr:col>9</xdr:col>
      <xdr:colOff>476250</xdr:colOff>
      <xdr:row>22</xdr:row>
      <xdr:rowOff>123825</xdr:rowOff>
    </xdr:to>
    <xdr:sp macro="" textlink="">
      <xdr:nvSpPr>
        <xdr:cNvPr id="14" name="TextBox 13">
          <a:extLst>
            <a:ext uri="{FF2B5EF4-FFF2-40B4-BE49-F238E27FC236}">
              <a16:creationId xmlns:a16="http://schemas.microsoft.com/office/drawing/2014/main" id="{E8EFF773-86C9-46FE-921A-84B5836E04A3}"/>
            </a:ext>
          </a:extLst>
        </xdr:cNvPr>
        <xdr:cNvSpPr txBox="1"/>
      </xdr:nvSpPr>
      <xdr:spPr>
        <a:xfrm>
          <a:off x="4429125" y="4800600"/>
          <a:ext cx="1533525" cy="276225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l"/>
          <a:r>
            <a:rPr lang="en-US" sz="1000" b="1">
              <a:latin typeface="Arial" panose="020B0604020202020204" pitchFamily="34" charset="0"/>
              <a:cs typeface="Arial" panose="020B0604020202020204" pitchFamily="34" charset="0"/>
            </a:rPr>
            <a:t>G&amp;A Expense</a:t>
          </a:r>
        </a:p>
      </xdr:txBody>
    </xdr:sp>
    <xdr:clientData/>
  </xdr:twoCellAnchor>
  <xdr:twoCellAnchor>
    <xdr:from>
      <xdr:col>2</xdr:col>
      <xdr:colOff>381000</xdr:colOff>
      <xdr:row>26</xdr:row>
      <xdr:rowOff>180975</xdr:rowOff>
    </xdr:from>
    <xdr:to>
      <xdr:col>4</xdr:col>
      <xdr:colOff>371475</xdr:colOff>
      <xdr:row>28</xdr:row>
      <xdr:rowOff>76200</xdr:rowOff>
    </xdr:to>
    <xdr:sp macro="" textlink="">
      <xdr:nvSpPr>
        <xdr:cNvPr id="16" name="TextBox 15">
          <a:extLst>
            <a:ext uri="{FF2B5EF4-FFF2-40B4-BE49-F238E27FC236}">
              <a16:creationId xmlns:a16="http://schemas.microsoft.com/office/drawing/2014/main" id="{144E8129-5366-401B-98E8-C94698CDA882}"/>
            </a:ext>
          </a:extLst>
        </xdr:cNvPr>
        <xdr:cNvSpPr txBox="1"/>
      </xdr:nvSpPr>
      <xdr:spPr>
        <a:xfrm>
          <a:off x="1600200" y="5895975"/>
          <a:ext cx="1209675" cy="276225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n-US" sz="1600" b="1">
              <a:latin typeface="Arial" panose="020B0604020202020204" pitchFamily="34" charset="0"/>
              <a:cs typeface="Arial" panose="020B0604020202020204" pitchFamily="34" charset="0"/>
            </a:rPr>
            <a:t>FY25</a:t>
          </a:r>
        </a:p>
      </xdr:txBody>
    </xdr:sp>
    <xdr:clientData/>
  </xdr:twoCellAnchor>
  <xdr:twoCellAnchor>
    <xdr:from>
      <xdr:col>6</xdr:col>
      <xdr:colOff>342900</xdr:colOff>
      <xdr:row>26</xdr:row>
      <xdr:rowOff>180975</xdr:rowOff>
    </xdr:from>
    <xdr:to>
      <xdr:col>8</xdr:col>
      <xdr:colOff>333375</xdr:colOff>
      <xdr:row>28</xdr:row>
      <xdr:rowOff>76200</xdr:rowOff>
    </xdr:to>
    <xdr:sp macro="" textlink="">
      <xdr:nvSpPr>
        <xdr:cNvPr id="17" name="TextBox 16">
          <a:extLst>
            <a:ext uri="{FF2B5EF4-FFF2-40B4-BE49-F238E27FC236}">
              <a16:creationId xmlns:a16="http://schemas.microsoft.com/office/drawing/2014/main" id="{903F7290-657C-47C3-B797-F866A1C0DCFC}"/>
            </a:ext>
          </a:extLst>
        </xdr:cNvPr>
        <xdr:cNvSpPr txBox="1"/>
      </xdr:nvSpPr>
      <xdr:spPr>
        <a:xfrm>
          <a:off x="4000500" y="5895975"/>
          <a:ext cx="1209675" cy="276225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n-US" sz="1600" b="1">
              <a:latin typeface="Arial" panose="020B0604020202020204" pitchFamily="34" charset="0"/>
              <a:cs typeface="Arial" panose="020B0604020202020204" pitchFamily="34" charset="0"/>
            </a:rPr>
            <a:t>FY26</a:t>
          </a:r>
        </a:p>
      </xdr:txBody>
    </xdr:sp>
    <xdr:clientData/>
  </xdr:twoCellAnchor>
  <xdr:twoCellAnchor>
    <xdr:from>
      <xdr:col>8</xdr:col>
      <xdr:colOff>333375</xdr:colOff>
      <xdr:row>38</xdr:row>
      <xdr:rowOff>180975</xdr:rowOff>
    </xdr:from>
    <xdr:to>
      <xdr:col>11</xdr:col>
      <xdr:colOff>38100</xdr:colOff>
      <xdr:row>40</xdr:row>
      <xdr:rowOff>76200</xdr:rowOff>
    </xdr:to>
    <xdr:sp macro="" textlink="">
      <xdr:nvSpPr>
        <xdr:cNvPr id="18" name="TextBox 17">
          <a:extLst>
            <a:ext uri="{FF2B5EF4-FFF2-40B4-BE49-F238E27FC236}">
              <a16:creationId xmlns:a16="http://schemas.microsoft.com/office/drawing/2014/main" id="{F72C6EEE-EBEE-498F-B2C5-E310B5C12903}"/>
            </a:ext>
          </a:extLst>
        </xdr:cNvPr>
        <xdr:cNvSpPr txBox="1"/>
      </xdr:nvSpPr>
      <xdr:spPr>
        <a:xfrm>
          <a:off x="5210175" y="7419975"/>
          <a:ext cx="1533525" cy="276225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l"/>
          <a:r>
            <a:rPr lang="en-US" sz="1000" b="1">
              <a:latin typeface="Arial" panose="020B0604020202020204" pitchFamily="34" charset="0"/>
              <a:cs typeface="Arial" panose="020B0604020202020204" pitchFamily="34" charset="0"/>
            </a:rPr>
            <a:t>SaaS Applications</a:t>
          </a:r>
        </a:p>
      </xdr:txBody>
    </xdr:sp>
    <xdr:clientData/>
  </xdr:twoCellAnchor>
  <xdr:twoCellAnchor>
    <xdr:from>
      <xdr:col>8</xdr:col>
      <xdr:colOff>333375</xdr:colOff>
      <xdr:row>30</xdr:row>
      <xdr:rowOff>95250</xdr:rowOff>
    </xdr:from>
    <xdr:to>
      <xdr:col>11</xdr:col>
      <xdr:colOff>38100</xdr:colOff>
      <xdr:row>31</xdr:row>
      <xdr:rowOff>180975</xdr:rowOff>
    </xdr:to>
    <xdr:sp macro="" textlink="">
      <xdr:nvSpPr>
        <xdr:cNvPr id="19" name="TextBox 18">
          <a:extLst>
            <a:ext uri="{FF2B5EF4-FFF2-40B4-BE49-F238E27FC236}">
              <a16:creationId xmlns:a16="http://schemas.microsoft.com/office/drawing/2014/main" id="{EAD01A60-0ACE-4458-81B1-E2A113510CCB}"/>
            </a:ext>
          </a:extLst>
        </xdr:cNvPr>
        <xdr:cNvSpPr txBox="1"/>
      </xdr:nvSpPr>
      <xdr:spPr>
        <a:xfrm>
          <a:off x="5210175" y="5810250"/>
          <a:ext cx="1533525" cy="276225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l"/>
          <a:r>
            <a:rPr lang="en-US" sz="1000" b="1">
              <a:latin typeface="Arial" panose="020B0604020202020204" pitchFamily="34" charset="0"/>
              <a:cs typeface="Arial" panose="020B0604020202020204" pitchFamily="34" charset="0"/>
            </a:rPr>
            <a:t>Storage Software</a:t>
          </a:r>
        </a:p>
      </xdr:txBody>
    </xdr:sp>
    <xdr:clientData/>
  </xdr:twoCellAnchor>
  <xdr:twoCellAnchor>
    <xdr:from>
      <xdr:col>8</xdr:col>
      <xdr:colOff>333375</xdr:colOff>
      <xdr:row>29</xdr:row>
      <xdr:rowOff>38100</xdr:rowOff>
    </xdr:from>
    <xdr:to>
      <xdr:col>11</xdr:col>
      <xdr:colOff>38100</xdr:colOff>
      <xdr:row>30</xdr:row>
      <xdr:rowOff>123825</xdr:rowOff>
    </xdr:to>
    <xdr:sp macro="" textlink="">
      <xdr:nvSpPr>
        <xdr:cNvPr id="20" name="TextBox 19">
          <a:extLst>
            <a:ext uri="{FF2B5EF4-FFF2-40B4-BE49-F238E27FC236}">
              <a16:creationId xmlns:a16="http://schemas.microsoft.com/office/drawing/2014/main" id="{7DE1013B-EE6C-4D62-93B7-AE5AC8608ECB}"/>
            </a:ext>
          </a:extLst>
        </xdr:cNvPr>
        <xdr:cNvSpPr txBox="1"/>
      </xdr:nvSpPr>
      <xdr:spPr>
        <a:xfrm>
          <a:off x="5210175" y="5562600"/>
          <a:ext cx="1533525" cy="276225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l"/>
          <a:r>
            <a:rPr lang="en-US" sz="1000" b="1">
              <a:latin typeface="Arial" panose="020B0604020202020204" pitchFamily="34" charset="0"/>
              <a:cs typeface="Arial" panose="020B0604020202020204" pitchFamily="34" charset="0"/>
            </a:rPr>
            <a:t>Maintenance Support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9696A5-AA6E-48DA-9839-0FA17BBB5FB4}">
  <dimension ref="A1:U95"/>
  <sheetViews>
    <sheetView showGridLines="0" tabSelected="1" workbookViewId="0">
      <pane xSplit="1" ySplit="3" topLeftCell="B5" activePane="bottomRight" state="frozen"/>
      <selection pane="topRight" activeCell="B1" sqref="B1"/>
      <selection pane="bottomLeft" activeCell="A5" sqref="A5"/>
      <selection pane="bottomRight"/>
    </sheetView>
  </sheetViews>
  <sheetFormatPr defaultRowHeight="12.75" outlineLevelRow="1" outlineLevelCol="1" x14ac:dyDescent="0.2"/>
  <cols>
    <col min="1" max="1" width="37.7109375" style="1" customWidth="1"/>
    <col min="2" max="9" width="10.5703125" style="1" customWidth="1" outlineLevel="1"/>
    <col min="10" max="13" width="10.5703125" style="1" customWidth="1"/>
    <col min="14" max="14" width="3.28515625" style="1" customWidth="1"/>
    <col min="15" max="15" width="10.5703125" style="1" customWidth="1" outlineLevel="1"/>
    <col min="16" max="17" width="10.5703125" style="1" customWidth="1"/>
    <col min="18" max="16384" width="9.140625" style="1"/>
  </cols>
  <sheetData>
    <row r="1" spans="1:17" x14ac:dyDescent="0.2">
      <c r="A1" s="37" t="s">
        <v>196</v>
      </c>
      <c r="B1" s="65"/>
      <c r="C1" s="65"/>
      <c r="D1" s="65"/>
      <c r="E1" s="65"/>
      <c r="F1" s="65"/>
      <c r="G1" s="65"/>
      <c r="H1" s="65"/>
      <c r="I1" s="65"/>
      <c r="J1" s="65"/>
      <c r="K1" s="65"/>
      <c r="L1" s="65"/>
      <c r="M1" s="65"/>
      <c r="N1" s="68"/>
      <c r="O1" s="65"/>
      <c r="P1" s="65"/>
      <c r="Q1" s="65"/>
    </row>
    <row r="2" spans="1:17" x14ac:dyDescent="0.2">
      <c r="A2" s="37" t="s">
        <v>183</v>
      </c>
      <c r="B2" s="65"/>
      <c r="C2" s="65"/>
      <c r="D2" s="65"/>
      <c r="E2" s="65"/>
      <c r="F2" s="65"/>
      <c r="G2" s="65"/>
      <c r="H2" s="65"/>
      <c r="I2" s="65"/>
      <c r="J2" s="65"/>
      <c r="K2" s="65"/>
      <c r="L2" s="65"/>
      <c r="M2" s="65"/>
      <c r="N2" s="68"/>
      <c r="O2" s="65"/>
      <c r="P2" s="65"/>
      <c r="Q2" s="65"/>
    </row>
    <row r="3" spans="1:17" x14ac:dyDescent="0.2">
      <c r="A3" s="37" t="s">
        <v>71</v>
      </c>
      <c r="B3" s="66" t="str">
        <f>Drivers!V3</f>
        <v>FQ1'24A</v>
      </c>
      <c r="C3" s="66" t="str">
        <f>Drivers!W3</f>
        <v>FQ2'24A</v>
      </c>
      <c r="D3" s="66" t="str">
        <f>Drivers!X3</f>
        <v>FQ3'24A</v>
      </c>
      <c r="E3" s="66" t="str">
        <f>Drivers!Y3</f>
        <v>FQ4'24A</v>
      </c>
      <c r="F3" s="66" t="str">
        <f>Drivers!Z3</f>
        <v>FQ1'25A</v>
      </c>
      <c r="G3" s="66" t="str">
        <f>Drivers!AA3</f>
        <v>FQ2'25A</v>
      </c>
      <c r="H3" s="66" t="str">
        <f>Drivers!AB3</f>
        <v>FQ3'25A</v>
      </c>
      <c r="I3" s="66" t="str">
        <f>Drivers!AC3</f>
        <v>FQ4'25A</v>
      </c>
      <c r="J3" s="66" t="str">
        <f>Drivers!AD3</f>
        <v>FQ1'26E</v>
      </c>
      <c r="K3" s="66" t="str">
        <f>Drivers!AE3</f>
        <v>FQ2'26E</v>
      </c>
      <c r="L3" s="66" t="str">
        <f>Drivers!AF3</f>
        <v>FQ3'26E</v>
      </c>
      <c r="M3" s="66" t="str">
        <f>Drivers!AG3</f>
        <v>FQ4'26E</v>
      </c>
      <c r="N3" s="69"/>
      <c r="O3" s="66" t="s">
        <v>10</v>
      </c>
      <c r="P3" s="66" t="s">
        <v>8</v>
      </c>
      <c r="Q3" s="66" t="s">
        <v>9</v>
      </c>
    </row>
    <row r="4" spans="1:17" hidden="1" outlineLevel="1" x14ac:dyDescent="0.2">
      <c r="B4" s="3" t="s">
        <v>10</v>
      </c>
      <c r="C4" s="3" t="s">
        <v>10</v>
      </c>
      <c r="D4" s="3" t="s">
        <v>10</v>
      </c>
      <c r="E4" s="3" t="s">
        <v>10</v>
      </c>
      <c r="F4" s="3" t="s">
        <v>8</v>
      </c>
      <c r="G4" s="3" t="s">
        <v>8</v>
      </c>
      <c r="H4" s="3" t="s">
        <v>8</v>
      </c>
      <c r="I4" s="3" t="s">
        <v>8</v>
      </c>
      <c r="J4" s="3" t="s">
        <v>9</v>
      </c>
      <c r="K4" s="3" t="s">
        <v>9</v>
      </c>
      <c r="L4" s="3" t="s">
        <v>9</v>
      </c>
      <c r="M4" s="3" t="s">
        <v>9</v>
      </c>
    </row>
    <row r="5" spans="1:17" collapsed="1" x14ac:dyDescent="0.2"/>
    <row r="6" spans="1:17" x14ac:dyDescent="0.2">
      <c r="A6" s="2" t="s">
        <v>0</v>
      </c>
    </row>
    <row r="7" spans="1:17" x14ac:dyDescent="0.2">
      <c r="A7" s="4" t="s">
        <v>27</v>
      </c>
      <c r="B7" s="11">
        <f>Calculations!V80</f>
        <v>6878.8769244149726</v>
      </c>
      <c r="C7" s="11">
        <f>Calculations!W80</f>
        <v>28524.549766451575</v>
      </c>
      <c r="D7" s="11">
        <f>Calculations!X80</f>
        <v>52681.665319940817</v>
      </c>
      <c r="E7" s="11">
        <f>Calculations!Y80</f>
        <v>79618.149114557847</v>
      </c>
      <c r="F7" s="11">
        <f>Calculations!Z80</f>
        <v>102887.41090652568</v>
      </c>
      <c r="G7" s="11">
        <f>Calculations!AA80</f>
        <v>115144.11556291181</v>
      </c>
      <c r="H7" s="11">
        <f>Calculations!AB80</f>
        <v>128890.4057027542</v>
      </c>
      <c r="I7" s="11">
        <f>Calculations!AC80</f>
        <v>144285.19316498574</v>
      </c>
      <c r="J7" s="11">
        <f>Calculations!AD80</f>
        <v>161572.23197913991</v>
      </c>
      <c r="K7" s="11">
        <f>Calculations!AE80</f>
        <v>181053.37032589794</v>
      </c>
      <c r="L7" s="11">
        <f>Calculations!AF80</f>
        <v>202885.8189617054</v>
      </c>
      <c r="M7" s="11">
        <f>Calculations!AG80</f>
        <v>227320.42018200917</v>
      </c>
      <c r="O7" s="11">
        <f t="shared" ref="O7:Q9" si="0">SUMIFS($B7:$N7, $B$4:$N$4, O$3)</f>
        <v>167703.2411253652</v>
      </c>
      <c r="P7" s="11">
        <f t="shared" si="0"/>
        <v>491207.12533717742</v>
      </c>
      <c r="Q7" s="11">
        <f t="shared" si="0"/>
        <v>772831.84144875244</v>
      </c>
    </row>
    <row r="8" spans="1:17" x14ac:dyDescent="0.2">
      <c r="A8" s="4" t="s">
        <v>28</v>
      </c>
      <c r="B8" s="11">
        <f>Calculations!V81</f>
        <v>10668.191970032165</v>
      </c>
      <c r="C8" s="11">
        <f>Calculations!W81</f>
        <v>11806.295169126759</v>
      </c>
      <c r="D8" s="11">
        <f>Calculations!X81</f>
        <v>13065.81340231783</v>
      </c>
      <c r="E8" s="11">
        <f>Calculations!Y81</f>
        <v>14459.699458523295</v>
      </c>
      <c r="F8" s="11">
        <f>Calculations!Z81</f>
        <v>10668.191970032169</v>
      </c>
      <c r="G8" s="11">
        <f>Calculations!AA81</f>
        <v>11806.295169126754</v>
      </c>
      <c r="H8" s="11">
        <f>Calculations!AB81</f>
        <v>13065.813402317837</v>
      </c>
      <c r="I8" s="11">
        <f>Calculations!AC81</f>
        <v>14459.699458523304</v>
      </c>
      <c r="J8" s="11">
        <f>Calculations!AD81</f>
        <v>8001.143977524127</v>
      </c>
      <c r="K8" s="11">
        <f>Calculations!AE81</f>
        <v>8854.7213768450656</v>
      </c>
      <c r="L8" s="11">
        <f>Calculations!AF81</f>
        <v>9799.3600517383875</v>
      </c>
      <c r="M8" s="11">
        <f>Calculations!AG81</f>
        <v>10844.774593892475</v>
      </c>
      <c r="O8" s="11">
        <f t="shared" si="0"/>
        <v>50000.000000000051</v>
      </c>
      <c r="P8" s="11">
        <f t="shared" si="0"/>
        <v>50000.000000000065</v>
      </c>
      <c r="Q8" s="11">
        <f t="shared" si="0"/>
        <v>37500.000000000058</v>
      </c>
    </row>
    <row r="9" spans="1:17" x14ac:dyDescent="0.2">
      <c r="A9" s="4" t="s">
        <v>26</v>
      </c>
      <c r="B9" s="11">
        <f>Calculations!V82</f>
        <v>4307.2292883427617</v>
      </c>
      <c r="C9" s="11">
        <f>Calculations!W82</f>
        <v>5067.7491478983875</v>
      </c>
      <c r="D9" s="11">
        <f>Calculations!X82</f>
        <v>5899.3556831420747</v>
      </c>
      <c r="E9" s="11">
        <f>Calculations!Y82</f>
        <v>6809.0785353384927</v>
      </c>
      <c r="F9" s="11">
        <f>Calculations!Z82</f>
        <v>7656.1820676061498</v>
      </c>
      <c r="G9" s="11">
        <f>Calculations!AA82</f>
        <v>8277.8978769185924</v>
      </c>
      <c r="H9" s="11">
        <f>Calculations!AB82</f>
        <v>8937.438318438315</v>
      </c>
      <c r="I9" s="11">
        <f>Calculations!AC82</f>
        <v>9638.8385965411508</v>
      </c>
      <c r="J9" s="11">
        <f>Calculations!AD82</f>
        <v>10376.737413674848</v>
      </c>
      <c r="K9" s="11">
        <f>Calculations!AE82</f>
        <v>11155.250861853381</v>
      </c>
      <c r="L9" s="11">
        <f>Calculations!AF82</f>
        <v>12020.393495199956</v>
      </c>
      <c r="M9" s="11">
        <f>Calculations!AG82</f>
        <v>12984.414138062415</v>
      </c>
      <c r="O9" s="11">
        <f t="shared" si="0"/>
        <v>22083.412654721717</v>
      </c>
      <c r="P9" s="11">
        <f t="shared" si="0"/>
        <v>34510.356859504209</v>
      </c>
      <c r="Q9" s="11">
        <f t="shared" si="0"/>
        <v>46536.795908790598</v>
      </c>
    </row>
    <row r="10" spans="1:17" x14ac:dyDescent="0.2">
      <c r="A10" s="53" t="s">
        <v>1</v>
      </c>
      <c r="B10" s="22">
        <f t="shared" ref="B10:M10" si="1">SUM(B7:B9)</f>
        <v>21854.298182789898</v>
      </c>
      <c r="C10" s="22">
        <f t="shared" si="1"/>
        <v>45398.594083476724</v>
      </c>
      <c r="D10" s="22">
        <f t="shared" si="1"/>
        <v>71646.834405400718</v>
      </c>
      <c r="E10" s="22">
        <f t="shared" si="1"/>
        <v>100886.92710841962</v>
      </c>
      <c r="F10" s="22">
        <f t="shared" si="1"/>
        <v>121211.784944164</v>
      </c>
      <c r="G10" s="22">
        <f t="shared" si="1"/>
        <v>135228.30860895716</v>
      </c>
      <c r="H10" s="22">
        <f t="shared" si="1"/>
        <v>150893.65742351033</v>
      </c>
      <c r="I10" s="22">
        <f t="shared" si="1"/>
        <v>168383.73122005019</v>
      </c>
      <c r="J10" s="22">
        <f t="shared" si="1"/>
        <v>179950.11337033889</v>
      </c>
      <c r="K10" s="22">
        <f t="shared" si="1"/>
        <v>201063.34256459639</v>
      </c>
      <c r="L10" s="22">
        <f t="shared" si="1"/>
        <v>224705.57250864376</v>
      </c>
      <c r="M10" s="22">
        <f t="shared" si="1"/>
        <v>251149.60891396407</v>
      </c>
      <c r="N10" s="16"/>
      <c r="O10" s="22">
        <f>SUM(O7:O9)</f>
        <v>239786.65378008696</v>
      </c>
      <c r="P10" s="22">
        <f>SUM(P7:P9)</f>
        <v>575717.48219668178</v>
      </c>
      <c r="Q10" s="22">
        <f>SUM(Q7:Q9)</f>
        <v>856868.63735754299</v>
      </c>
    </row>
    <row r="11" spans="1:17" x14ac:dyDescent="0.2">
      <c r="A11" s="50"/>
      <c r="B11" s="34"/>
      <c r="C11" s="34"/>
      <c r="D11" s="34"/>
      <c r="E11" s="34"/>
      <c r="F11" s="34"/>
      <c r="G11" s="34"/>
      <c r="H11" s="34"/>
      <c r="I11" s="34"/>
      <c r="J11" s="34"/>
      <c r="K11" s="34"/>
      <c r="L11" s="34"/>
      <c r="M11" s="34"/>
      <c r="N11" s="2"/>
      <c r="O11" s="34"/>
      <c r="P11" s="34"/>
      <c r="Q11" s="34"/>
    </row>
    <row r="12" spans="1:17" x14ac:dyDescent="0.2">
      <c r="A12" s="50" t="s">
        <v>19</v>
      </c>
      <c r="B12" s="34"/>
      <c r="C12" s="34"/>
      <c r="D12" s="34"/>
      <c r="E12" s="34"/>
      <c r="F12" s="34"/>
      <c r="G12" s="34"/>
      <c r="H12" s="34"/>
      <c r="I12" s="34"/>
      <c r="J12" s="34"/>
      <c r="K12" s="34"/>
      <c r="L12" s="34"/>
      <c r="M12" s="34"/>
      <c r="N12" s="2"/>
      <c r="O12" s="34"/>
      <c r="P12" s="34"/>
      <c r="Q12" s="34"/>
    </row>
    <row r="13" spans="1:17" x14ac:dyDescent="0.2">
      <c r="A13" s="4" t="s">
        <v>27</v>
      </c>
      <c r="B13" s="11">
        <f>Calculations!V87</f>
        <v>1719.7192311037431</v>
      </c>
      <c r="C13" s="11">
        <f>Calculations!W87</f>
        <v>7131.1374416128938</v>
      </c>
      <c r="D13" s="11">
        <f>Calculations!X87</f>
        <v>13170.416329985204</v>
      </c>
      <c r="E13" s="11">
        <f>Calculations!Y87</f>
        <v>19904.537278639462</v>
      </c>
      <c r="F13" s="11">
        <f>Calculations!Z87</f>
        <v>23149.667453968279</v>
      </c>
      <c r="G13" s="11">
        <f>Calculations!AA87</f>
        <v>25907.42600165516</v>
      </c>
      <c r="H13" s="11">
        <f>Calculations!AB87</f>
        <v>29000.341283119695</v>
      </c>
      <c r="I13" s="11">
        <f>Calculations!AC87</f>
        <v>32464.168462121794</v>
      </c>
      <c r="J13" s="11">
        <f>Calculations!AD87</f>
        <v>32314.446395827981</v>
      </c>
      <c r="K13" s="11">
        <f>Calculations!AE87</f>
        <v>36210.674065179592</v>
      </c>
      <c r="L13" s="11">
        <f>Calculations!AF87</f>
        <v>40577.163792341082</v>
      </c>
      <c r="M13" s="11">
        <f>Calculations!AG87</f>
        <v>45464.084036401837</v>
      </c>
      <c r="N13" s="2"/>
      <c r="O13" s="11">
        <f t="shared" ref="O13:Q16" si="2">SUMIFS($B13:$N13, $B$4:$N$4, O$3)</f>
        <v>41925.810281341299</v>
      </c>
      <c r="P13" s="11">
        <f t="shared" si="2"/>
        <v>110521.60320086492</v>
      </c>
      <c r="Q13" s="11">
        <f t="shared" si="2"/>
        <v>154566.36828975048</v>
      </c>
    </row>
    <row r="14" spans="1:17" x14ac:dyDescent="0.2">
      <c r="A14" s="4" t="s">
        <v>28</v>
      </c>
      <c r="B14" s="11">
        <f>Calculations!V88</f>
        <v>853.45535760257326</v>
      </c>
      <c r="C14" s="11">
        <f>Calculations!W88</f>
        <v>944.50361353014068</v>
      </c>
      <c r="D14" s="11">
        <f>Calculations!X88</f>
        <v>1045.2650721854263</v>
      </c>
      <c r="E14" s="11">
        <f>Calculations!Y88</f>
        <v>1156.7759566818636</v>
      </c>
      <c r="F14" s="11">
        <f>Calculations!Z88</f>
        <v>853.45535760257349</v>
      </c>
      <c r="G14" s="11">
        <f>Calculations!AA88</f>
        <v>944.50361353014034</v>
      </c>
      <c r="H14" s="11">
        <f>Calculations!AB88</f>
        <v>1045.265072185427</v>
      </c>
      <c r="I14" s="11">
        <f>Calculations!AC88</f>
        <v>1156.7759566818643</v>
      </c>
      <c r="J14" s="11">
        <f>Calculations!AD88</f>
        <v>640.09151820193017</v>
      </c>
      <c r="K14" s="11">
        <f>Calculations!AE88</f>
        <v>708.37771014760528</v>
      </c>
      <c r="L14" s="11">
        <f>Calculations!AF88</f>
        <v>783.94880413907106</v>
      </c>
      <c r="M14" s="11">
        <f>Calculations!AG88</f>
        <v>867.58196751139803</v>
      </c>
      <c r="N14" s="2"/>
      <c r="O14" s="11">
        <f t="shared" si="2"/>
        <v>4000.0000000000041</v>
      </c>
      <c r="P14" s="11">
        <f t="shared" si="2"/>
        <v>4000.0000000000055</v>
      </c>
      <c r="Q14" s="11">
        <f t="shared" si="2"/>
        <v>3000.0000000000045</v>
      </c>
    </row>
    <row r="15" spans="1:17" x14ac:dyDescent="0.2">
      <c r="A15" s="4" t="s">
        <v>26</v>
      </c>
      <c r="B15" s="11">
        <f>Calculations!V89</f>
        <v>1292.1687865028284</v>
      </c>
      <c r="C15" s="11">
        <f>Calculations!W89</f>
        <v>1520.3247443695161</v>
      </c>
      <c r="D15" s="11">
        <f>Calculations!X89</f>
        <v>1769.8067049426224</v>
      </c>
      <c r="E15" s="11">
        <f>Calculations!Y89</f>
        <v>2042.7235606015477</v>
      </c>
      <c r="F15" s="11">
        <f>Calculations!Z89</f>
        <v>2296.8546202818447</v>
      </c>
      <c r="G15" s="11">
        <f>Calculations!AA89</f>
        <v>2483.3693630755774</v>
      </c>
      <c r="H15" s="11">
        <f>Calculations!AB89</f>
        <v>2681.2314955314946</v>
      </c>
      <c r="I15" s="11">
        <f>Calculations!AC89</f>
        <v>2891.651578962345</v>
      </c>
      <c r="J15" s="11">
        <f>Calculations!AD89</f>
        <v>3113.0212241024542</v>
      </c>
      <c r="K15" s="11">
        <f>Calculations!AE89</f>
        <v>3346.5752585560144</v>
      </c>
      <c r="L15" s="11">
        <f>Calculations!AF89</f>
        <v>3606.1180485599866</v>
      </c>
      <c r="M15" s="11">
        <f>Calculations!AG89</f>
        <v>3895.3242414187243</v>
      </c>
      <c r="N15" s="2"/>
      <c r="O15" s="11">
        <f t="shared" si="2"/>
        <v>6625.0237964165144</v>
      </c>
      <c r="P15" s="11">
        <f t="shared" si="2"/>
        <v>10353.107057851261</v>
      </c>
      <c r="Q15" s="11">
        <f t="shared" si="2"/>
        <v>13961.038772637179</v>
      </c>
    </row>
    <row r="16" spans="1:17" x14ac:dyDescent="0.2">
      <c r="A16" s="53" t="s">
        <v>19</v>
      </c>
      <c r="B16" s="22">
        <f>Calculations!V86</f>
        <v>3865.3433752091446</v>
      </c>
      <c r="C16" s="22">
        <f>Calculations!W86</f>
        <v>9595.9657995125508</v>
      </c>
      <c r="D16" s="22">
        <f>Calculations!X86</f>
        <v>15985.488107113253</v>
      </c>
      <c r="E16" s="22">
        <f>Calculations!Y86</f>
        <v>23104.036795922875</v>
      </c>
      <c r="F16" s="22">
        <f>Calculations!Z86</f>
        <v>26299.977431852694</v>
      </c>
      <c r="G16" s="22">
        <f>Calculations!AA86</f>
        <v>29335.298978260878</v>
      </c>
      <c r="H16" s="22">
        <f>Calculations!AB86</f>
        <v>32726.837850836615</v>
      </c>
      <c r="I16" s="22">
        <f>Calculations!AC86</f>
        <v>36512.595997766002</v>
      </c>
      <c r="J16" s="22">
        <f>Calculations!AD86</f>
        <v>36067.559138132368</v>
      </c>
      <c r="K16" s="22">
        <f>Calculations!AE86</f>
        <v>40265.627033883211</v>
      </c>
      <c r="L16" s="22">
        <f>Calculations!AF86</f>
        <v>44967.230645040137</v>
      </c>
      <c r="M16" s="22">
        <f>Calculations!AG86</f>
        <v>50226.990245331959</v>
      </c>
      <c r="N16" s="16"/>
      <c r="O16" s="22">
        <f t="shared" si="2"/>
        <v>52550.834077757827</v>
      </c>
      <c r="P16" s="22">
        <f t="shared" si="2"/>
        <v>124874.71025871619</v>
      </c>
      <c r="Q16" s="22">
        <f t="shared" si="2"/>
        <v>171527.40706238768</v>
      </c>
    </row>
    <row r="17" spans="1:17" x14ac:dyDescent="0.2">
      <c r="A17" s="4"/>
      <c r="B17" s="11"/>
      <c r="C17" s="11"/>
      <c r="D17" s="11"/>
      <c r="E17" s="11"/>
      <c r="F17" s="11"/>
      <c r="G17" s="11"/>
      <c r="H17" s="11"/>
      <c r="I17" s="11"/>
      <c r="J17" s="11"/>
      <c r="K17" s="11"/>
      <c r="L17" s="11"/>
      <c r="M17" s="11"/>
      <c r="O17" s="11"/>
      <c r="P17" s="11"/>
      <c r="Q17" s="11"/>
    </row>
    <row r="18" spans="1:17" x14ac:dyDescent="0.2">
      <c r="A18" s="2" t="s">
        <v>7</v>
      </c>
      <c r="B18" s="11"/>
      <c r="C18" s="11"/>
      <c r="D18" s="11"/>
      <c r="E18" s="11"/>
      <c r="F18" s="11"/>
      <c r="G18" s="11"/>
      <c r="H18" s="11"/>
      <c r="I18" s="11"/>
      <c r="J18" s="11"/>
      <c r="K18" s="11"/>
      <c r="L18" s="11"/>
      <c r="M18" s="11"/>
      <c r="O18" s="11"/>
      <c r="P18" s="11"/>
      <c r="Q18" s="11"/>
    </row>
    <row r="19" spans="1:17" x14ac:dyDescent="0.2">
      <c r="A19" s="4" t="s">
        <v>27</v>
      </c>
      <c r="B19" s="11">
        <f t="shared" ref="B19:M19" si="3">B7-B13</f>
        <v>5159.1576933112292</v>
      </c>
      <c r="C19" s="11">
        <f t="shared" si="3"/>
        <v>21393.412324838682</v>
      </c>
      <c r="D19" s="11">
        <f t="shared" si="3"/>
        <v>39511.248989955609</v>
      </c>
      <c r="E19" s="11">
        <f t="shared" si="3"/>
        <v>59713.611835918389</v>
      </c>
      <c r="F19" s="11">
        <f t="shared" si="3"/>
        <v>79737.743452557392</v>
      </c>
      <c r="G19" s="11">
        <f t="shared" si="3"/>
        <v>89236.689561256659</v>
      </c>
      <c r="H19" s="11">
        <f t="shared" si="3"/>
        <v>99890.064419634509</v>
      </c>
      <c r="I19" s="11">
        <f t="shared" si="3"/>
        <v>111821.02470286394</v>
      </c>
      <c r="J19" s="11">
        <f t="shared" si="3"/>
        <v>129257.78558331192</v>
      </c>
      <c r="K19" s="11">
        <f t="shared" si="3"/>
        <v>144842.69626071834</v>
      </c>
      <c r="L19" s="11">
        <f t="shared" si="3"/>
        <v>162308.65516936433</v>
      </c>
      <c r="M19" s="11">
        <f t="shared" si="3"/>
        <v>181856.33614560735</v>
      </c>
      <c r="O19" s="11">
        <f t="shared" ref="O19:Q22" si="4">O7-O13</f>
        <v>125777.4308440239</v>
      </c>
      <c r="P19" s="11">
        <f t="shared" si="4"/>
        <v>380685.5221363125</v>
      </c>
      <c r="Q19" s="11">
        <f t="shared" si="4"/>
        <v>618265.47315900191</v>
      </c>
    </row>
    <row r="20" spans="1:17" x14ac:dyDescent="0.2">
      <c r="A20" s="4" t="s">
        <v>28</v>
      </c>
      <c r="B20" s="11">
        <f t="shared" ref="B20:M20" si="5">B8-B14</f>
        <v>9814.7366124295913</v>
      </c>
      <c r="C20" s="11">
        <f t="shared" si="5"/>
        <v>10861.791555596617</v>
      </c>
      <c r="D20" s="11">
        <f t="shared" si="5"/>
        <v>12020.548330132404</v>
      </c>
      <c r="E20" s="11">
        <f t="shared" si="5"/>
        <v>13302.923501841431</v>
      </c>
      <c r="F20" s="11">
        <f t="shared" si="5"/>
        <v>9814.736612429595</v>
      </c>
      <c r="G20" s="11">
        <f t="shared" si="5"/>
        <v>10861.791555596614</v>
      </c>
      <c r="H20" s="11">
        <f t="shared" si="5"/>
        <v>12020.548330132409</v>
      </c>
      <c r="I20" s="11">
        <f t="shared" si="5"/>
        <v>13302.92350184144</v>
      </c>
      <c r="J20" s="11">
        <f t="shared" si="5"/>
        <v>7361.0524593221971</v>
      </c>
      <c r="K20" s="11">
        <f t="shared" si="5"/>
        <v>8146.3436666974603</v>
      </c>
      <c r="L20" s="11">
        <f t="shared" si="5"/>
        <v>9015.411247599317</v>
      </c>
      <c r="M20" s="11">
        <f t="shared" si="5"/>
        <v>9977.1926263810765</v>
      </c>
      <c r="O20" s="11">
        <f t="shared" si="4"/>
        <v>46000.000000000044</v>
      </c>
      <c r="P20" s="11">
        <f t="shared" si="4"/>
        <v>46000.000000000058</v>
      </c>
      <c r="Q20" s="11">
        <f t="shared" si="4"/>
        <v>34500.000000000051</v>
      </c>
    </row>
    <row r="21" spans="1:17" x14ac:dyDescent="0.2">
      <c r="A21" s="4" t="s">
        <v>26</v>
      </c>
      <c r="B21" s="11">
        <f t="shared" ref="B21:M21" si="6">B9-B15</f>
        <v>3015.0605018399333</v>
      </c>
      <c r="C21" s="11">
        <f t="shared" si="6"/>
        <v>3547.4244035288712</v>
      </c>
      <c r="D21" s="11">
        <f t="shared" si="6"/>
        <v>4129.548978199452</v>
      </c>
      <c r="E21" s="11">
        <f t="shared" si="6"/>
        <v>4766.3549747369452</v>
      </c>
      <c r="F21" s="11">
        <f t="shared" si="6"/>
        <v>5359.3274473243055</v>
      </c>
      <c r="G21" s="11">
        <f t="shared" si="6"/>
        <v>5794.5285138430154</v>
      </c>
      <c r="H21" s="11">
        <f t="shared" si="6"/>
        <v>6256.2068229068209</v>
      </c>
      <c r="I21" s="11">
        <f t="shared" si="6"/>
        <v>6747.1870175788063</v>
      </c>
      <c r="J21" s="11">
        <f t="shared" si="6"/>
        <v>7263.716189572393</v>
      </c>
      <c r="K21" s="11">
        <f t="shared" si="6"/>
        <v>7808.6756032973663</v>
      </c>
      <c r="L21" s="11">
        <f t="shared" si="6"/>
        <v>8414.2754466399692</v>
      </c>
      <c r="M21" s="11">
        <f t="shared" si="6"/>
        <v>9089.0898966436907</v>
      </c>
      <c r="O21" s="11">
        <f t="shared" si="4"/>
        <v>15458.388858305203</v>
      </c>
      <c r="P21" s="11">
        <f t="shared" si="4"/>
        <v>24157.24980165295</v>
      </c>
      <c r="Q21" s="11">
        <f t="shared" si="4"/>
        <v>32575.757136153421</v>
      </c>
    </row>
    <row r="22" spans="1:17" x14ac:dyDescent="0.2">
      <c r="A22" s="16" t="s">
        <v>7</v>
      </c>
      <c r="B22" s="22">
        <f t="shared" ref="B22:M22" si="7">B10-B16</f>
        <v>17988.954807580754</v>
      </c>
      <c r="C22" s="22">
        <f t="shared" si="7"/>
        <v>35802.628283964172</v>
      </c>
      <c r="D22" s="22">
        <f t="shared" si="7"/>
        <v>55661.346298287463</v>
      </c>
      <c r="E22" s="22">
        <f t="shared" si="7"/>
        <v>77782.890312496747</v>
      </c>
      <c r="F22" s="22">
        <f t="shared" si="7"/>
        <v>94911.807512311309</v>
      </c>
      <c r="G22" s="22">
        <f t="shared" si="7"/>
        <v>105893.00963069628</v>
      </c>
      <c r="H22" s="22">
        <f t="shared" si="7"/>
        <v>118166.81957267372</v>
      </c>
      <c r="I22" s="22">
        <f t="shared" si="7"/>
        <v>131871.13522228418</v>
      </c>
      <c r="J22" s="22">
        <f t="shared" si="7"/>
        <v>143882.55423220652</v>
      </c>
      <c r="K22" s="22">
        <f t="shared" si="7"/>
        <v>160797.71553071318</v>
      </c>
      <c r="L22" s="22">
        <f t="shared" si="7"/>
        <v>179738.34186360362</v>
      </c>
      <c r="M22" s="22">
        <f t="shared" si="7"/>
        <v>200922.61866863212</v>
      </c>
      <c r="N22" s="16"/>
      <c r="O22" s="22">
        <f t="shared" si="4"/>
        <v>187235.81970232911</v>
      </c>
      <c r="P22" s="22">
        <f t="shared" si="4"/>
        <v>450842.77193796559</v>
      </c>
      <c r="Q22" s="22">
        <f t="shared" si="4"/>
        <v>685341.23029515531</v>
      </c>
    </row>
    <row r="24" spans="1:17" x14ac:dyDescent="0.2">
      <c r="A24" s="2" t="s">
        <v>50</v>
      </c>
    </row>
    <row r="25" spans="1:17" x14ac:dyDescent="0.2">
      <c r="A25" s="4" t="s">
        <v>20</v>
      </c>
      <c r="B25" s="11">
        <f>Calculations!V154</f>
        <v>2672.0383578676428</v>
      </c>
      <c r="C25" s="11">
        <f>Calculations!W154</f>
        <v>3903.2734339025756</v>
      </c>
      <c r="D25" s="11">
        <f>Calculations!X154</f>
        <v>5271.5534783760886</v>
      </c>
      <c r="E25" s="11">
        <f>Calculations!Y154</f>
        <v>6791.3370909213609</v>
      </c>
      <c r="F25" s="11">
        <f>Calculations!Z154</f>
        <v>7867.3352725532022</v>
      </c>
      <c r="G25" s="11">
        <f>Calculations!AA154</f>
        <v>8629.9606572575358</v>
      </c>
      <c r="H25" s="11">
        <f>Calculations!AB154</f>
        <v>9477.1411224488402</v>
      </c>
      <c r="I25" s="11">
        <f>Calculations!AC154</f>
        <v>10417.743962414941</v>
      </c>
      <c r="J25" s="11">
        <f>Calculations!AD154</f>
        <v>11064.423121511627</v>
      </c>
      <c r="K25" s="11">
        <f>Calculations!AE154</f>
        <v>12190.782867700091</v>
      </c>
      <c r="L25" s="11">
        <f>Calculations!AF154</f>
        <v>13446.010864888869</v>
      </c>
      <c r="M25" s="11">
        <f>Calculations!AG154</f>
        <v>14843.830112914027</v>
      </c>
      <c r="O25" s="11">
        <f t="shared" ref="O25:Q28" si="8">SUMIFS($B25:$N25, $B$4:$N$4, O$3)</f>
        <v>18638.20236106767</v>
      </c>
      <c r="P25" s="11">
        <f t="shared" si="8"/>
        <v>36392.181014674519</v>
      </c>
      <c r="Q25" s="11">
        <f t="shared" si="8"/>
        <v>51545.046967014612</v>
      </c>
    </row>
    <row r="26" spans="1:17" x14ac:dyDescent="0.2">
      <c r="A26" s="4" t="s">
        <v>46</v>
      </c>
      <c r="B26" s="11">
        <f>Calculations!V155</f>
        <v>1092.7149091394949</v>
      </c>
      <c r="C26" s="11">
        <f>Calculations!W155</f>
        <v>2269.9297041738364</v>
      </c>
      <c r="D26" s="11">
        <f>Calculations!X155</f>
        <v>3582.3417202700361</v>
      </c>
      <c r="E26" s="11">
        <f>Calculations!Y155</f>
        <v>5044.3463554209811</v>
      </c>
      <c r="F26" s="11">
        <f>Calculations!Z155</f>
        <v>6060.5892472082005</v>
      </c>
      <c r="G26" s="11">
        <f>Calculations!AA155</f>
        <v>6761.4154304478579</v>
      </c>
      <c r="H26" s="11">
        <f>Calculations!AB155</f>
        <v>7544.682871175517</v>
      </c>
      <c r="I26" s="11">
        <f>Calculations!AC155</f>
        <v>8419.1865610025106</v>
      </c>
      <c r="J26" s="11">
        <f>Calculations!AD155</f>
        <v>8997.5056685169457</v>
      </c>
      <c r="K26" s="11">
        <f>Calculations!AE155</f>
        <v>10053.167128229819</v>
      </c>
      <c r="L26" s="11">
        <f>Calculations!AF155</f>
        <v>11235.278625432189</v>
      </c>
      <c r="M26" s="11">
        <f>Calculations!AG155</f>
        <v>12557.480445698204</v>
      </c>
      <c r="O26" s="11">
        <f t="shared" si="8"/>
        <v>11989.332689004348</v>
      </c>
      <c r="P26" s="11">
        <f t="shared" si="8"/>
        <v>28785.874109834091</v>
      </c>
      <c r="Q26" s="11">
        <f t="shared" si="8"/>
        <v>42843.43186787716</v>
      </c>
    </row>
    <row r="27" spans="1:17" x14ac:dyDescent="0.2">
      <c r="A27" s="4" t="s">
        <v>47</v>
      </c>
      <c r="B27" s="11">
        <f>Calculations!V156</f>
        <v>4370.8596365579797</v>
      </c>
      <c r="C27" s="11">
        <f>Calculations!W156</f>
        <v>9079.7188166953456</v>
      </c>
      <c r="D27" s="11">
        <f>Calculations!X156</f>
        <v>14329.366881080145</v>
      </c>
      <c r="E27" s="11">
        <f>Calculations!Y156</f>
        <v>20177.385421683925</v>
      </c>
      <c r="F27" s="11">
        <f>Calculations!Z156</f>
        <v>24242.356988832802</v>
      </c>
      <c r="G27" s="11">
        <f>Calculations!AA156</f>
        <v>27045.661721791432</v>
      </c>
      <c r="H27" s="11">
        <f>Calculations!AB156</f>
        <v>30178.731484702068</v>
      </c>
      <c r="I27" s="11">
        <f>Calculations!AC156</f>
        <v>33676.746244010043</v>
      </c>
      <c r="J27" s="11">
        <f>Calculations!AD156</f>
        <v>35990.022674067783</v>
      </c>
      <c r="K27" s="11">
        <f>Calculations!AE156</f>
        <v>40212.668512919277</v>
      </c>
      <c r="L27" s="11">
        <f>Calculations!AF156</f>
        <v>44941.114501728756</v>
      </c>
      <c r="M27" s="11">
        <f>Calculations!AG156</f>
        <v>50229.921782792815</v>
      </c>
      <c r="O27" s="11">
        <f t="shared" si="8"/>
        <v>47957.330756017393</v>
      </c>
      <c r="P27" s="11">
        <f t="shared" si="8"/>
        <v>115143.49643933636</v>
      </c>
      <c r="Q27" s="11">
        <f t="shared" si="8"/>
        <v>171373.72747150864</v>
      </c>
    </row>
    <row r="28" spans="1:17" x14ac:dyDescent="0.2">
      <c r="A28" s="4" t="s">
        <v>48</v>
      </c>
      <c r="B28" s="11">
        <f>Calculations!V157</f>
        <v>1092.7149091394949</v>
      </c>
      <c r="C28" s="11">
        <f>Calculations!W157</f>
        <v>2269.9297041738364</v>
      </c>
      <c r="D28" s="11">
        <f>Calculations!X157</f>
        <v>3582.3417202700361</v>
      </c>
      <c r="E28" s="11">
        <f>Calculations!Y157</f>
        <v>5044.3463554209811</v>
      </c>
      <c r="F28" s="11">
        <f>Calculations!Z157</f>
        <v>6060.5892472082005</v>
      </c>
      <c r="G28" s="11">
        <f>Calculations!AA157</f>
        <v>6761.4154304478579</v>
      </c>
      <c r="H28" s="11">
        <f>Calculations!AB157</f>
        <v>7544.682871175517</v>
      </c>
      <c r="I28" s="11">
        <f>Calculations!AC157</f>
        <v>8419.1865610025106</v>
      </c>
      <c r="J28" s="11">
        <f>Calculations!AD157</f>
        <v>8997.5056685169457</v>
      </c>
      <c r="K28" s="11">
        <f>Calculations!AE157</f>
        <v>10053.167128229819</v>
      </c>
      <c r="L28" s="11">
        <f>Calculations!AF157</f>
        <v>11235.278625432189</v>
      </c>
      <c r="M28" s="11">
        <f>Calculations!AG157</f>
        <v>12557.480445698204</v>
      </c>
      <c r="O28" s="11">
        <f t="shared" si="8"/>
        <v>11989.332689004348</v>
      </c>
      <c r="P28" s="11">
        <f t="shared" si="8"/>
        <v>28785.874109834091</v>
      </c>
      <c r="Q28" s="11">
        <f t="shared" si="8"/>
        <v>42843.43186787716</v>
      </c>
    </row>
    <row r="29" spans="1:17" x14ac:dyDescent="0.2">
      <c r="A29" s="53" t="s">
        <v>51</v>
      </c>
      <c r="B29" s="22">
        <f t="shared" ref="B29:M29" si="9">SUM(B25:B28)</f>
        <v>9228.3278127046124</v>
      </c>
      <c r="C29" s="22">
        <f t="shared" si="9"/>
        <v>17522.851658945594</v>
      </c>
      <c r="D29" s="22">
        <f t="shared" si="9"/>
        <v>26765.603799996308</v>
      </c>
      <c r="E29" s="22">
        <f t="shared" si="9"/>
        <v>37057.415223447249</v>
      </c>
      <c r="F29" s="22">
        <f t="shared" si="9"/>
        <v>44230.870755802403</v>
      </c>
      <c r="G29" s="22">
        <f t="shared" si="9"/>
        <v>49198.453239944683</v>
      </c>
      <c r="H29" s="22">
        <f t="shared" si="9"/>
        <v>54745.238349501939</v>
      </c>
      <c r="I29" s="22">
        <f t="shared" si="9"/>
        <v>60932.863328430009</v>
      </c>
      <c r="J29" s="22">
        <f t="shared" si="9"/>
        <v>65049.457132613301</v>
      </c>
      <c r="K29" s="22">
        <f t="shared" si="9"/>
        <v>72509.78563707901</v>
      </c>
      <c r="L29" s="22">
        <f t="shared" si="9"/>
        <v>80857.682617482002</v>
      </c>
      <c r="M29" s="22">
        <f t="shared" si="9"/>
        <v>90188.712787103257</v>
      </c>
      <c r="N29" s="16"/>
      <c r="O29" s="22">
        <f>SUM(O25:O28)</f>
        <v>90574.198495093762</v>
      </c>
      <c r="P29" s="22">
        <f>SUM(P25:P28)</f>
        <v>209107.42567367904</v>
      </c>
      <c r="Q29" s="22">
        <f>SUM(Q25:Q28)</f>
        <v>308605.63817427756</v>
      </c>
    </row>
    <row r="31" spans="1:17" x14ac:dyDescent="0.2">
      <c r="A31" s="7" t="s">
        <v>49</v>
      </c>
      <c r="B31" s="33">
        <f t="shared" ref="B31:M31" si="10">B22-B29</f>
        <v>8760.6269948761419</v>
      </c>
      <c r="C31" s="33">
        <f t="shared" si="10"/>
        <v>18279.776625018578</v>
      </c>
      <c r="D31" s="33">
        <f t="shared" si="10"/>
        <v>28895.742498291154</v>
      </c>
      <c r="E31" s="33">
        <f t="shared" si="10"/>
        <v>40725.475089049498</v>
      </c>
      <c r="F31" s="33">
        <f t="shared" si="10"/>
        <v>50680.936756508905</v>
      </c>
      <c r="G31" s="33">
        <f t="shared" si="10"/>
        <v>56694.556390751597</v>
      </c>
      <c r="H31" s="33">
        <f t="shared" si="10"/>
        <v>63421.581223171779</v>
      </c>
      <c r="I31" s="33">
        <f t="shared" si="10"/>
        <v>70938.271893854166</v>
      </c>
      <c r="J31" s="33">
        <f t="shared" si="10"/>
        <v>78833.097099593215</v>
      </c>
      <c r="K31" s="33">
        <f t="shared" si="10"/>
        <v>88287.929893634166</v>
      </c>
      <c r="L31" s="33">
        <f t="shared" si="10"/>
        <v>98880.659246121621</v>
      </c>
      <c r="M31" s="33">
        <f t="shared" si="10"/>
        <v>110733.90588152886</v>
      </c>
      <c r="N31" s="6"/>
      <c r="O31" s="33">
        <f>O22-O29</f>
        <v>96661.621207235352</v>
      </c>
      <c r="P31" s="33">
        <f>P22-P29</f>
        <v>241735.34626428655</v>
      </c>
      <c r="Q31" s="33">
        <f>Q22-Q29</f>
        <v>376735.59212087776</v>
      </c>
    </row>
    <row r="33" spans="1:17" x14ac:dyDescent="0.2">
      <c r="A33" s="64" t="s">
        <v>23</v>
      </c>
    </row>
    <row r="34" spans="1:17" x14ac:dyDescent="0.2">
      <c r="A34" s="2" t="s">
        <v>0</v>
      </c>
    </row>
    <row r="35" spans="1:17" x14ac:dyDescent="0.2">
      <c r="A35" s="4" t="s">
        <v>27</v>
      </c>
      <c r="F35" s="49"/>
      <c r="G35" s="49"/>
      <c r="H35" s="49"/>
      <c r="I35" s="49"/>
      <c r="J35" s="49">
        <f t="shared" ref="J35:M38" si="11">J7/F7-1</f>
        <v>0.57037902456239298</v>
      </c>
      <c r="K35" s="49">
        <f t="shared" si="11"/>
        <v>0.57240662660676733</v>
      </c>
      <c r="L35" s="49">
        <f t="shared" si="11"/>
        <v>0.57409558807347305</v>
      </c>
      <c r="M35" s="49">
        <f t="shared" si="11"/>
        <v>0.57549375092200328</v>
      </c>
      <c r="P35" s="49"/>
      <c r="Q35" s="49">
        <f>Q7/P7-1</f>
        <v>0.57333190335596296</v>
      </c>
    </row>
    <row r="36" spans="1:17" x14ac:dyDescent="0.2">
      <c r="A36" s="4" t="s">
        <v>28</v>
      </c>
      <c r="F36" s="49"/>
      <c r="G36" s="49"/>
      <c r="H36" s="49"/>
      <c r="I36" s="49"/>
      <c r="J36" s="49">
        <f t="shared" si="11"/>
        <v>-0.25</v>
      </c>
      <c r="K36" s="49">
        <f t="shared" si="11"/>
        <v>-0.25</v>
      </c>
      <c r="L36" s="49">
        <f t="shared" si="11"/>
        <v>-0.24999999999999922</v>
      </c>
      <c r="M36" s="49">
        <f t="shared" si="11"/>
        <v>-0.25000000000000022</v>
      </c>
      <c r="P36" s="49"/>
      <c r="Q36" s="49">
        <f>Q8/P8-1</f>
        <v>-0.24999999999999978</v>
      </c>
    </row>
    <row r="37" spans="1:17" x14ac:dyDescent="0.2">
      <c r="A37" s="4" t="s">
        <v>26</v>
      </c>
      <c r="F37" s="49"/>
      <c r="G37" s="49"/>
      <c r="H37" s="49"/>
      <c r="I37" s="49"/>
      <c r="J37" s="49">
        <f t="shared" si="11"/>
        <v>0.35534099398962327</v>
      </c>
      <c r="K37" s="49">
        <f t="shared" si="11"/>
        <v>0.34759464633621096</v>
      </c>
      <c r="L37" s="49">
        <f t="shared" si="11"/>
        <v>0.34494841440207469</v>
      </c>
      <c r="M37" s="49">
        <f t="shared" si="11"/>
        <v>0.34709322165865575</v>
      </c>
      <c r="P37" s="49"/>
      <c r="Q37" s="49">
        <f>Q9/P9-1</f>
        <v>0.34848782057651451</v>
      </c>
    </row>
    <row r="38" spans="1:17" x14ac:dyDescent="0.2">
      <c r="A38" s="53" t="s">
        <v>1</v>
      </c>
      <c r="B38" s="16"/>
      <c r="C38" s="16"/>
      <c r="D38" s="16"/>
      <c r="E38" s="16"/>
      <c r="F38" s="54"/>
      <c r="G38" s="54"/>
      <c r="H38" s="54"/>
      <c r="I38" s="54"/>
      <c r="J38" s="54">
        <f t="shared" si="11"/>
        <v>0.48459255387776534</v>
      </c>
      <c r="K38" s="54">
        <f t="shared" si="11"/>
        <v>0.48684358055542876</v>
      </c>
      <c r="L38" s="54">
        <f t="shared" si="11"/>
        <v>0.48916512692092118</v>
      </c>
      <c r="M38" s="54">
        <f t="shared" si="11"/>
        <v>0.49153132012351186</v>
      </c>
      <c r="N38" s="16"/>
      <c r="O38" s="16"/>
      <c r="P38" s="54"/>
      <c r="Q38" s="54">
        <f>Q10/P10-1</f>
        <v>0.48834917099983399</v>
      </c>
    </row>
    <row r="39" spans="1:17" x14ac:dyDescent="0.2">
      <c r="A39" s="50"/>
      <c r="B39" s="2"/>
      <c r="C39" s="2"/>
      <c r="D39" s="2"/>
      <c r="E39" s="2"/>
      <c r="F39" s="59"/>
      <c r="G39" s="59"/>
      <c r="H39" s="59"/>
      <c r="I39" s="59"/>
      <c r="J39" s="59"/>
      <c r="K39" s="59"/>
      <c r="L39" s="59"/>
      <c r="M39" s="59"/>
      <c r="N39" s="2"/>
      <c r="O39" s="2"/>
      <c r="P39" s="59"/>
      <c r="Q39" s="59"/>
    </row>
    <row r="40" spans="1:17" x14ac:dyDescent="0.2">
      <c r="A40" s="50" t="s">
        <v>19</v>
      </c>
      <c r="B40" s="2"/>
      <c r="C40" s="2"/>
      <c r="D40" s="2"/>
      <c r="E40" s="2"/>
      <c r="F40" s="59"/>
      <c r="G40" s="59"/>
      <c r="H40" s="59"/>
      <c r="I40" s="59"/>
      <c r="J40" s="59"/>
      <c r="K40" s="59"/>
      <c r="L40" s="59"/>
      <c r="M40" s="59"/>
      <c r="N40" s="2"/>
      <c r="O40" s="2"/>
      <c r="P40" s="59"/>
      <c r="Q40" s="59"/>
    </row>
    <row r="41" spans="1:17" x14ac:dyDescent="0.2">
      <c r="A41" s="4" t="s">
        <v>27</v>
      </c>
      <c r="B41" s="2"/>
      <c r="C41" s="2"/>
      <c r="D41" s="2"/>
      <c r="E41" s="2"/>
      <c r="F41" s="49"/>
      <c r="G41" s="49"/>
      <c r="H41" s="49"/>
      <c r="I41" s="49"/>
      <c r="J41" s="49">
        <f t="shared" ref="J41:M44" si="12">J13/F13-1</f>
        <v>0.3958924662776826</v>
      </c>
      <c r="K41" s="49">
        <f t="shared" si="12"/>
        <v>0.39769477920601548</v>
      </c>
      <c r="L41" s="49">
        <f t="shared" si="12"/>
        <v>0.39919607828753167</v>
      </c>
      <c r="M41" s="49">
        <f t="shared" si="12"/>
        <v>0.40043888970844743</v>
      </c>
      <c r="N41" s="2"/>
      <c r="O41" s="2"/>
      <c r="P41" s="59"/>
      <c r="Q41" s="49">
        <f>Q13/P13-1</f>
        <v>0.39851724742752248</v>
      </c>
    </row>
    <row r="42" spans="1:17" x14ac:dyDescent="0.2">
      <c r="A42" s="4" t="s">
        <v>28</v>
      </c>
      <c r="B42" s="2"/>
      <c r="C42" s="2"/>
      <c r="D42" s="2"/>
      <c r="E42" s="2"/>
      <c r="F42" s="49"/>
      <c r="G42" s="49"/>
      <c r="H42" s="49"/>
      <c r="I42" s="49"/>
      <c r="J42" s="49">
        <f t="shared" si="12"/>
        <v>-0.24999999999999989</v>
      </c>
      <c r="K42" s="49">
        <f t="shared" si="12"/>
        <v>-0.25</v>
      </c>
      <c r="L42" s="49">
        <f t="shared" si="12"/>
        <v>-0.24999999999999922</v>
      </c>
      <c r="M42" s="49">
        <f t="shared" si="12"/>
        <v>-0.25000000000000011</v>
      </c>
      <c r="N42" s="2"/>
      <c r="O42" s="2"/>
      <c r="P42" s="59"/>
      <c r="Q42" s="49">
        <f>Q14/P14-1</f>
        <v>-0.24999999999999989</v>
      </c>
    </row>
    <row r="43" spans="1:17" x14ac:dyDescent="0.2">
      <c r="A43" s="4" t="s">
        <v>26</v>
      </c>
      <c r="B43" s="2"/>
      <c r="C43" s="2"/>
      <c r="D43" s="2"/>
      <c r="E43" s="2"/>
      <c r="F43" s="49"/>
      <c r="G43" s="49"/>
      <c r="H43" s="49"/>
      <c r="I43" s="49"/>
      <c r="J43" s="49">
        <f t="shared" si="12"/>
        <v>0.35534099398962327</v>
      </c>
      <c r="K43" s="49">
        <f t="shared" si="12"/>
        <v>0.34759464633621096</v>
      </c>
      <c r="L43" s="49">
        <f t="shared" si="12"/>
        <v>0.34494841440207447</v>
      </c>
      <c r="M43" s="49">
        <f t="shared" si="12"/>
        <v>0.34709322165865575</v>
      </c>
      <c r="N43" s="2"/>
      <c r="O43" s="2"/>
      <c r="P43" s="59"/>
      <c r="Q43" s="49">
        <f>Q15/P15-1</f>
        <v>0.34848782057651473</v>
      </c>
    </row>
    <row r="44" spans="1:17" x14ac:dyDescent="0.2">
      <c r="A44" s="53" t="s">
        <v>19</v>
      </c>
      <c r="B44" s="16"/>
      <c r="C44" s="16"/>
      <c r="D44" s="16"/>
      <c r="E44" s="16"/>
      <c r="F44" s="54"/>
      <c r="G44" s="54"/>
      <c r="H44" s="54"/>
      <c r="I44" s="54"/>
      <c r="J44" s="54">
        <f t="shared" si="12"/>
        <v>0.37139125809476403</v>
      </c>
      <c r="K44" s="54">
        <f t="shared" si="12"/>
        <v>0.37259985193000178</v>
      </c>
      <c r="L44" s="54">
        <f t="shared" si="12"/>
        <v>0.37401697194190153</v>
      </c>
      <c r="M44" s="54">
        <f t="shared" si="12"/>
        <v>0.37560720821946103</v>
      </c>
      <c r="N44" s="16"/>
      <c r="O44" s="16"/>
      <c r="P44" s="54"/>
      <c r="Q44" s="54">
        <f>Q16/P16-1</f>
        <v>0.37359603643536898</v>
      </c>
    </row>
    <row r="45" spans="1:17" x14ac:dyDescent="0.2">
      <c r="A45" s="4"/>
      <c r="B45" s="2"/>
      <c r="C45" s="2"/>
      <c r="D45" s="2"/>
      <c r="E45" s="2"/>
      <c r="F45" s="59"/>
      <c r="G45" s="59"/>
      <c r="H45" s="59"/>
      <c r="I45" s="59"/>
      <c r="J45" s="59"/>
      <c r="K45" s="59"/>
      <c r="L45" s="59"/>
      <c r="M45" s="59"/>
      <c r="N45" s="2"/>
      <c r="O45" s="2"/>
      <c r="P45" s="59"/>
      <c r="Q45" s="59"/>
    </row>
    <row r="46" spans="1:17" x14ac:dyDescent="0.2">
      <c r="A46" s="2" t="s">
        <v>7</v>
      </c>
      <c r="B46" s="2"/>
      <c r="C46" s="2"/>
      <c r="D46" s="2"/>
      <c r="E46" s="2"/>
      <c r="F46" s="59"/>
      <c r="G46" s="59"/>
      <c r="H46" s="59"/>
      <c r="I46" s="59"/>
      <c r="J46" s="59"/>
      <c r="K46" s="59"/>
      <c r="L46" s="59"/>
      <c r="M46" s="59"/>
      <c r="N46" s="2"/>
      <c r="O46" s="2"/>
      <c r="P46" s="59"/>
      <c r="Q46" s="49"/>
    </row>
    <row r="47" spans="1:17" x14ac:dyDescent="0.2">
      <c r="A47" s="4" t="s">
        <v>27</v>
      </c>
      <c r="B47" s="2"/>
      <c r="C47" s="2"/>
      <c r="D47" s="2"/>
      <c r="E47" s="2"/>
      <c r="F47" s="49"/>
      <c r="G47" s="49"/>
      <c r="H47" s="49"/>
      <c r="I47" s="49"/>
      <c r="J47" s="49">
        <f t="shared" ref="J47:M50" si="13">J19/F19-1</f>
        <v>0.62103641245150265</v>
      </c>
      <c r="K47" s="49">
        <f t="shared" si="13"/>
        <v>0.62312942101343705</v>
      </c>
      <c r="L47" s="49">
        <f t="shared" si="13"/>
        <v>0.62487286510810125</v>
      </c>
      <c r="M47" s="49">
        <f t="shared" si="13"/>
        <v>0.62631612998400366</v>
      </c>
      <c r="N47" s="2"/>
      <c r="O47" s="2"/>
      <c r="P47" s="59"/>
      <c r="Q47" s="49">
        <f>Q19/P19-1</f>
        <v>0.62408454539970371</v>
      </c>
    </row>
    <row r="48" spans="1:17" x14ac:dyDescent="0.2">
      <c r="A48" s="4" t="s">
        <v>28</v>
      </c>
      <c r="B48" s="2"/>
      <c r="C48" s="2"/>
      <c r="D48" s="2"/>
      <c r="E48" s="2"/>
      <c r="F48" s="49"/>
      <c r="G48" s="49"/>
      <c r="H48" s="49"/>
      <c r="I48" s="49"/>
      <c r="J48" s="49">
        <f t="shared" si="13"/>
        <v>-0.24999999999999989</v>
      </c>
      <c r="K48" s="49">
        <f t="shared" si="13"/>
        <v>-0.25</v>
      </c>
      <c r="L48" s="49">
        <f t="shared" si="13"/>
        <v>-0.24999999999999922</v>
      </c>
      <c r="M48" s="49">
        <f t="shared" si="13"/>
        <v>-0.25000000000000022</v>
      </c>
      <c r="N48" s="2"/>
      <c r="O48" s="2"/>
      <c r="P48" s="59"/>
      <c r="Q48" s="49">
        <f>Q20/P20-1</f>
        <v>-0.24999999999999989</v>
      </c>
    </row>
    <row r="49" spans="1:21" x14ac:dyDescent="0.2">
      <c r="A49" s="4" t="s">
        <v>26</v>
      </c>
      <c r="B49" s="2"/>
      <c r="C49" s="2"/>
      <c r="D49" s="2"/>
      <c r="E49" s="2"/>
      <c r="F49" s="49"/>
      <c r="G49" s="49"/>
      <c r="H49" s="49"/>
      <c r="I49" s="49"/>
      <c r="J49" s="49">
        <f t="shared" si="13"/>
        <v>0.35534099398962304</v>
      </c>
      <c r="K49" s="49">
        <f t="shared" si="13"/>
        <v>0.34759464633621051</v>
      </c>
      <c r="L49" s="49">
        <f t="shared" si="13"/>
        <v>0.34494841440207447</v>
      </c>
      <c r="M49" s="49">
        <f t="shared" si="13"/>
        <v>0.34709322165865575</v>
      </c>
      <c r="N49" s="2"/>
      <c r="O49" s="2"/>
      <c r="P49" s="59"/>
      <c r="Q49" s="49">
        <f>Q21/P21-1</f>
        <v>0.34848782057651451</v>
      </c>
    </row>
    <row r="50" spans="1:21" x14ac:dyDescent="0.2">
      <c r="A50" s="16" t="s">
        <v>7</v>
      </c>
      <c r="B50" s="16"/>
      <c r="C50" s="16"/>
      <c r="D50" s="16"/>
      <c r="E50" s="16"/>
      <c r="F50" s="54"/>
      <c r="G50" s="54"/>
      <c r="H50" s="54"/>
      <c r="I50" s="54"/>
      <c r="J50" s="54">
        <f t="shared" si="13"/>
        <v>0.51596053223981708</v>
      </c>
      <c r="K50" s="54">
        <f t="shared" si="13"/>
        <v>0.51849226017371697</v>
      </c>
      <c r="L50" s="54">
        <f t="shared" si="13"/>
        <v>0.52105593189010935</v>
      </c>
      <c r="M50" s="54">
        <f t="shared" si="13"/>
        <v>0.52362849026781788</v>
      </c>
      <c r="N50" s="16"/>
      <c r="O50" s="16"/>
      <c r="P50" s="54"/>
      <c r="Q50" s="54">
        <f>Q22/P22-1</f>
        <v>0.52013356529858235</v>
      </c>
    </row>
    <row r="51" spans="1:21" x14ac:dyDescent="0.2">
      <c r="B51" s="2"/>
      <c r="C51" s="2"/>
      <c r="D51" s="2"/>
      <c r="E51" s="2"/>
      <c r="F51" s="59"/>
      <c r="G51" s="59"/>
      <c r="H51" s="59"/>
      <c r="I51" s="59"/>
      <c r="J51" s="59"/>
      <c r="K51" s="59"/>
      <c r="L51" s="59"/>
      <c r="M51" s="59"/>
      <c r="N51" s="2"/>
      <c r="O51" s="2"/>
      <c r="P51" s="59"/>
      <c r="Q51" s="59"/>
    </row>
    <row r="52" spans="1:21" x14ac:dyDescent="0.2">
      <c r="A52" s="2" t="s">
        <v>50</v>
      </c>
      <c r="B52" s="2"/>
      <c r="C52" s="2"/>
      <c r="D52" s="2"/>
      <c r="E52" s="2"/>
      <c r="F52" s="59"/>
      <c r="G52" s="59"/>
      <c r="H52" s="59"/>
      <c r="I52" s="59"/>
      <c r="J52" s="59"/>
      <c r="K52" s="59"/>
      <c r="L52" s="59"/>
      <c r="M52" s="59"/>
      <c r="N52" s="2"/>
      <c r="O52" s="2"/>
      <c r="P52" s="59"/>
      <c r="Q52" s="59"/>
    </row>
    <row r="53" spans="1:21" x14ac:dyDescent="0.2">
      <c r="A53" s="4" t="s">
        <v>20</v>
      </c>
      <c r="F53" s="49"/>
      <c r="G53" s="49"/>
      <c r="H53" s="49"/>
      <c r="I53" s="49"/>
      <c r="J53" s="49">
        <f t="shared" ref="J53:M57" si="14">J25/F25-1</f>
        <v>0.40637493359563748</v>
      </c>
      <c r="K53" s="49">
        <f t="shared" si="14"/>
        <v>0.41261163890104302</v>
      </c>
      <c r="L53" s="49">
        <f t="shared" si="14"/>
        <v>0.41878343808121898</v>
      </c>
      <c r="M53" s="49">
        <f t="shared" si="14"/>
        <v>0.42486033122598199</v>
      </c>
      <c r="P53" s="49"/>
      <c r="Q53" s="49">
        <f>Q25/P25-1</f>
        <v>0.41637696697073356</v>
      </c>
    </row>
    <row r="54" spans="1:21" x14ac:dyDescent="0.2">
      <c r="A54" s="4" t="s">
        <v>46</v>
      </c>
      <c r="F54" s="49"/>
      <c r="G54" s="49"/>
      <c r="H54" s="49"/>
      <c r="I54" s="49"/>
      <c r="J54" s="49">
        <f t="shared" si="14"/>
        <v>0.48459255387776534</v>
      </c>
      <c r="K54" s="49">
        <f t="shared" si="14"/>
        <v>0.48684358055542876</v>
      </c>
      <c r="L54" s="49">
        <f t="shared" si="14"/>
        <v>0.48916512692092118</v>
      </c>
      <c r="M54" s="49">
        <f t="shared" si="14"/>
        <v>0.49153132012351186</v>
      </c>
      <c r="P54" s="49"/>
      <c r="Q54" s="49">
        <f>Q26/P26-1</f>
        <v>0.48834917099983421</v>
      </c>
    </row>
    <row r="55" spans="1:21" x14ac:dyDescent="0.2">
      <c r="A55" s="4" t="s">
        <v>47</v>
      </c>
      <c r="F55" s="49"/>
      <c r="G55" s="49"/>
      <c r="H55" s="49"/>
      <c r="I55" s="49"/>
      <c r="J55" s="49">
        <f t="shared" si="14"/>
        <v>0.48459255387776534</v>
      </c>
      <c r="K55" s="49">
        <f t="shared" si="14"/>
        <v>0.48684358055542876</v>
      </c>
      <c r="L55" s="49">
        <f t="shared" si="14"/>
        <v>0.48916512692092118</v>
      </c>
      <c r="M55" s="49">
        <f t="shared" si="14"/>
        <v>0.49153132012351186</v>
      </c>
      <c r="P55" s="49"/>
      <c r="Q55" s="49">
        <f>Q27/P27-1</f>
        <v>0.48834917099983421</v>
      </c>
    </row>
    <row r="56" spans="1:21" x14ac:dyDescent="0.2">
      <c r="A56" s="4" t="s">
        <v>48</v>
      </c>
      <c r="F56" s="49"/>
      <c r="G56" s="49"/>
      <c r="H56" s="49"/>
      <c r="I56" s="49"/>
      <c r="J56" s="49">
        <f t="shared" si="14"/>
        <v>0.48459255387776534</v>
      </c>
      <c r="K56" s="49">
        <f t="shared" si="14"/>
        <v>0.48684358055542876</v>
      </c>
      <c r="L56" s="49">
        <f t="shared" si="14"/>
        <v>0.48916512692092118</v>
      </c>
      <c r="M56" s="49">
        <f t="shared" si="14"/>
        <v>0.49153132012351186</v>
      </c>
      <c r="P56" s="49"/>
      <c r="Q56" s="49">
        <f>Q28/P28-1</f>
        <v>0.48834917099983421</v>
      </c>
    </row>
    <row r="57" spans="1:21" x14ac:dyDescent="0.2">
      <c r="A57" s="53" t="s">
        <v>51</v>
      </c>
      <c r="B57" s="20"/>
      <c r="C57" s="20"/>
      <c r="D57" s="20"/>
      <c r="E57" s="20"/>
      <c r="F57" s="54"/>
      <c r="G57" s="54"/>
      <c r="H57" s="54"/>
      <c r="I57" s="54"/>
      <c r="J57" s="54">
        <f t="shared" si="14"/>
        <v>0.47068000292713719</v>
      </c>
      <c r="K57" s="54">
        <f t="shared" si="14"/>
        <v>0.47382246517879634</v>
      </c>
      <c r="L57" s="54">
        <f t="shared" si="14"/>
        <v>0.47698110475424804</v>
      </c>
      <c r="M57" s="54">
        <f t="shared" si="14"/>
        <v>0.48013252390558647</v>
      </c>
      <c r="N57" s="16"/>
      <c r="O57" s="16"/>
      <c r="P57" s="54"/>
      <c r="Q57" s="54">
        <f>Q29/P29-1</f>
        <v>0.47582342989516624</v>
      </c>
    </row>
    <row r="58" spans="1:21" x14ac:dyDescent="0.2">
      <c r="B58" s="32"/>
      <c r="C58" s="32"/>
      <c r="D58" s="32"/>
      <c r="E58" s="32"/>
      <c r="F58" s="61"/>
      <c r="G58" s="61"/>
      <c r="H58" s="61"/>
      <c r="I58" s="61"/>
      <c r="J58" s="61"/>
      <c r="K58" s="61"/>
      <c r="L58" s="61"/>
      <c r="M58" s="61"/>
      <c r="N58" s="32"/>
      <c r="O58" s="32"/>
      <c r="P58" s="61"/>
      <c r="Q58" s="61"/>
    </row>
    <row r="59" spans="1:21" x14ac:dyDescent="0.2">
      <c r="A59" s="7" t="s">
        <v>49</v>
      </c>
      <c r="B59" s="6"/>
      <c r="C59" s="6"/>
      <c r="D59" s="6"/>
      <c r="E59" s="6"/>
      <c r="F59" s="58"/>
      <c r="G59" s="58"/>
      <c r="H59" s="58"/>
      <c r="I59" s="58"/>
      <c r="J59" s="58">
        <f>J31/F31-1</f>
        <v>0.55547829509028857</v>
      </c>
      <c r="K59" s="58">
        <f>K31/G31-1</f>
        <v>0.55725585513243914</v>
      </c>
      <c r="L59" s="58">
        <f>L31/H31-1</f>
        <v>0.55910113464648958</v>
      </c>
      <c r="M59" s="58">
        <f>M31/I31-1</f>
        <v>0.56098961710290052</v>
      </c>
      <c r="N59" s="7"/>
      <c r="O59" s="7"/>
      <c r="P59" s="58"/>
      <c r="Q59" s="58">
        <f>Q31/P31-1</f>
        <v>0.55846299659048193</v>
      </c>
    </row>
    <row r="61" spans="1:21" x14ac:dyDescent="0.2">
      <c r="A61" s="64" t="s">
        <v>125</v>
      </c>
      <c r="U61" s="56"/>
    </row>
    <row r="62" spans="1:21" x14ac:dyDescent="0.2">
      <c r="A62" s="2" t="s">
        <v>0</v>
      </c>
    </row>
    <row r="63" spans="1:21" x14ac:dyDescent="0.2">
      <c r="A63" s="4" t="s">
        <v>27</v>
      </c>
      <c r="B63" s="49">
        <f t="shared" ref="B63:M63" si="15">B7/B$10</f>
        <v>0.31476082493612345</v>
      </c>
      <c r="C63" s="49">
        <f t="shared" si="15"/>
        <v>0.62831350490726701</v>
      </c>
      <c r="D63" s="49">
        <f t="shared" si="15"/>
        <v>0.73529648249148172</v>
      </c>
      <c r="E63" s="49">
        <f t="shared" si="15"/>
        <v>0.78918202185893749</v>
      </c>
      <c r="F63" s="49">
        <f t="shared" si="15"/>
        <v>0.84882349479401353</v>
      </c>
      <c r="G63" s="49">
        <f t="shared" si="15"/>
        <v>0.85147937401093088</v>
      </c>
      <c r="H63" s="49">
        <f t="shared" si="15"/>
        <v>0.85418040694049835</v>
      </c>
      <c r="I63" s="49">
        <f t="shared" si="15"/>
        <v>0.85688321620827146</v>
      </c>
      <c r="J63" s="49">
        <f t="shared" si="15"/>
        <v>0.89787235447094638</v>
      </c>
      <c r="K63" s="49">
        <f t="shared" si="15"/>
        <v>0.90047926199043582</v>
      </c>
      <c r="L63" s="49">
        <f t="shared" si="15"/>
        <v>0.90289625084353875</v>
      </c>
      <c r="M63" s="49">
        <f t="shared" si="15"/>
        <v>0.90511954673153394</v>
      </c>
      <c r="O63" s="49">
        <f t="shared" ref="O63:Q66" si="16">O7/O$10</f>
        <v>0.69938521799119446</v>
      </c>
      <c r="P63" s="49">
        <f t="shared" si="16"/>
        <v>0.85320863188477369</v>
      </c>
      <c r="Q63" s="103">
        <f t="shared" si="16"/>
        <v>0.90192569520580457</v>
      </c>
      <c r="R63" s="84"/>
    </row>
    <row r="64" spans="1:21" x14ac:dyDescent="0.2">
      <c r="A64" s="4" t="s">
        <v>28</v>
      </c>
      <c r="B64" s="49">
        <f t="shared" ref="B64:M64" si="17">B8/B$10</f>
        <v>0.48815074640252182</v>
      </c>
      <c r="C64" s="49">
        <f t="shared" si="17"/>
        <v>0.2600586077052941</v>
      </c>
      <c r="D64" s="49">
        <f t="shared" si="17"/>
        <v>0.18236414086890812</v>
      </c>
      <c r="E64" s="49">
        <f t="shared" si="17"/>
        <v>0.14332579921860408</v>
      </c>
      <c r="F64" s="49">
        <f t="shared" si="17"/>
        <v>8.8012827918889674E-2</v>
      </c>
      <c r="G64" s="49">
        <f t="shared" si="17"/>
        <v>8.7306387919612982E-2</v>
      </c>
      <c r="H64" s="49">
        <f t="shared" si="17"/>
        <v>8.6589546740498638E-2</v>
      </c>
      <c r="I64" s="49">
        <f t="shared" si="17"/>
        <v>8.587349474770116E-2</v>
      </c>
      <c r="J64" s="49">
        <f t="shared" si="17"/>
        <v>4.4463122738120781E-2</v>
      </c>
      <c r="K64" s="49">
        <f t="shared" si="17"/>
        <v>4.4039461713416383E-2</v>
      </c>
      <c r="L64" s="49">
        <f t="shared" si="17"/>
        <v>4.3609777640745584E-2</v>
      </c>
      <c r="M64" s="49">
        <f t="shared" si="17"/>
        <v>4.3180535461664019E-2</v>
      </c>
      <c r="O64" s="49">
        <f t="shared" si="16"/>
        <v>0.20851869448020252</v>
      </c>
      <c r="P64" s="49">
        <f t="shared" si="16"/>
        <v>8.6848153037184683E-2</v>
      </c>
      <c r="Q64" s="103">
        <f t="shared" si="16"/>
        <v>4.3764001114155085E-2</v>
      </c>
      <c r="R64" s="84"/>
    </row>
    <row r="65" spans="1:18" x14ac:dyDescent="0.2">
      <c r="A65" s="4" t="s">
        <v>26</v>
      </c>
      <c r="B65" s="49">
        <f t="shared" ref="B65:M65" si="18">B9/B$10</f>
        <v>0.19708842866135476</v>
      </c>
      <c r="C65" s="49">
        <f t="shared" si="18"/>
        <v>0.11162788738743885</v>
      </c>
      <c r="D65" s="49">
        <f t="shared" si="18"/>
        <v>8.2339376639610232E-2</v>
      </c>
      <c r="E65" s="49">
        <f t="shared" si="18"/>
        <v>6.7492178922458568E-2</v>
      </c>
      <c r="F65" s="49">
        <f t="shared" si="18"/>
        <v>6.3163677287096764E-2</v>
      </c>
      <c r="G65" s="49">
        <f t="shared" si="18"/>
        <v>6.1214238069456167E-2</v>
      </c>
      <c r="H65" s="49">
        <f t="shared" si="18"/>
        <v>5.923004631900318E-2</v>
      </c>
      <c r="I65" s="49">
        <f t="shared" si="18"/>
        <v>5.7243289044027382E-2</v>
      </c>
      <c r="J65" s="49">
        <f t="shared" si="18"/>
        <v>5.7664522790932794E-2</v>
      </c>
      <c r="K65" s="49">
        <f t="shared" si="18"/>
        <v>5.5481276296147776E-2</v>
      </c>
      <c r="L65" s="49">
        <f t="shared" si="18"/>
        <v>5.3493971515715603E-2</v>
      </c>
      <c r="M65" s="49">
        <f t="shared" si="18"/>
        <v>5.1699917806802026E-2</v>
      </c>
      <c r="O65" s="49">
        <f t="shared" si="16"/>
        <v>9.2096087528603016E-2</v>
      </c>
      <c r="P65" s="49">
        <f t="shared" si="16"/>
        <v>5.994321507804147E-2</v>
      </c>
      <c r="Q65" s="103">
        <f t="shared" si="16"/>
        <v>5.4310303680040431E-2</v>
      </c>
      <c r="R65" s="84"/>
    </row>
    <row r="66" spans="1:18" x14ac:dyDescent="0.2">
      <c r="A66" s="53" t="s">
        <v>1</v>
      </c>
      <c r="B66" s="54">
        <f t="shared" ref="B66:M66" si="19">B10/B$10</f>
        <v>1</v>
      </c>
      <c r="C66" s="54">
        <f t="shared" si="19"/>
        <v>1</v>
      </c>
      <c r="D66" s="54">
        <f t="shared" si="19"/>
        <v>1</v>
      </c>
      <c r="E66" s="54">
        <f t="shared" si="19"/>
        <v>1</v>
      </c>
      <c r="F66" s="54">
        <f t="shared" si="19"/>
        <v>1</v>
      </c>
      <c r="G66" s="54">
        <f t="shared" si="19"/>
        <v>1</v>
      </c>
      <c r="H66" s="54">
        <f t="shared" si="19"/>
        <v>1</v>
      </c>
      <c r="I66" s="54">
        <f t="shared" si="19"/>
        <v>1</v>
      </c>
      <c r="J66" s="54">
        <f t="shared" si="19"/>
        <v>1</v>
      </c>
      <c r="K66" s="54">
        <f t="shared" si="19"/>
        <v>1</v>
      </c>
      <c r="L66" s="54">
        <f t="shared" si="19"/>
        <v>1</v>
      </c>
      <c r="M66" s="54">
        <f t="shared" si="19"/>
        <v>1</v>
      </c>
      <c r="N66" s="16"/>
      <c r="O66" s="54">
        <f t="shared" si="16"/>
        <v>1</v>
      </c>
      <c r="P66" s="54">
        <f t="shared" si="16"/>
        <v>1</v>
      </c>
      <c r="Q66" s="54">
        <f t="shared" si="16"/>
        <v>1</v>
      </c>
    </row>
    <row r="67" spans="1:18" x14ac:dyDescent="0.2">
      <c r="A67" s="50"/>
      <c r="B67" s="59"/>
      <c r="C67" s="59"/>
      <c r="D67" s="59"/>
      <c r="E67" s="59"/>
      <c r="F67" s="59"/>
      <c r="G67" s="59"/>
      <c r="H67" s="59"/>
      <c r="I67" s="59"/>
      <c r="J67" s="59"/>
      <c r="K67" s="59"/>
      <c r="L67" s="59"/>
      <c r="M67" s="59"/>
      <c r="N67" s="2"/>
      <c r="O67" s="59"/>
      <c r="P67" s="59"/>
      <c r="Q67" s="59"/>
    </row>
    <row r="68" spans="1:18" x14ac:dyDescent="0.2">
      <c r="A68" s="50" t="s">
        <v>19</v>
      </c>
      <c r="B68" s="59"/>
      <c r="C68" s="59"/>
      <c r="D68" s="59"/>
      <c r="E68" s="59"/>
      <c r="F68" s="59"/>
      <c r="G68" s="59"/>
      <c r="H68" s="59"/>
      <c r="I68" s="59"/>
      <c r="J68" s="59"/>
      <c r="K68" s="59"/>
      <c r="L68" s="59"/>
      <c r="M68" s="59"/>
      <c r="N68" s="2"/>
      <c r="O68" s="59"/>
      <c r="P68" s="59"/>
      <c r="Q68" s="59"/>
    </row>
    <row r="69" spans="1:18" x14ac:dyDescent="0.2">
      <c r="A69" s="4" t="s">
        <v>27</v>
      </c>
      <c r="B69" s="49">
        <f t="shared" ref="B69:M69" si="20">B13/B$10</f>
        <v>7.8690206234030863E-2</v>
      </c>
      <c r="C69" s="49">
        <f t="shared" si="20"/>
        <v>0.15707837622681675</v>
      </c>
      <c r="D69" s="49">
        <f t="shared" si="20"/>
        <v>0.18382412062287043</v>
      </c>
      <c r="E69" s="49">
        <f t="shared" si="20"/>
        <v>0.19729550546473437</v>
      </c>
      <c r="F69" s="49">
        <f t="shared" si="20"/>
        <v>0.19098528632865305</v>
      </c>
      <c r="G69" s="49">
        <f t="shared" si="20"/>
        <v>0.19158285915245946</v>
      </c>
      <c r="H69" s="49">
        <f t="shared" si="20"/>
        <v>0.19219059156161211</v>
      </c>
      <c r="I69" s="49">
        <f t="shared" si="20"/>
        <v>0.1927987236468611</v>
      </c>
      <c r="J69" s="49">
        <f t="shared" si="20"/>
        <v>0.17957447089418926</v>
      </c>
      <c r="K69" s="49">
        <f t="shared" si="20"/>
        <v>0.18009585239808718</v>
      </c>
      <c r="L69" s="49">
        <f t="shared" si="20"/>
        <v>0.18057925016870777</v>
      </c>
      <c r="M69" s="49">
        <f t="shared" si="20"/>
        <v>0.1810239093463068</v>
      </c>
      <c r="N69" s="2"/>
      <c r="O69" s="49">
        <f t="shared" ref="O69:Q72" si="21">O13/O$10</f>
        <v>0.17484630449779862</v>
      </c>
      <c r="P69" s="49">
        <f t="shared" si="21"/>
        <v>0.19197194217407409</v>
      </c>
      <c r="Q69" s="49">
        <f t="shared" si="21"/>
        <v>0.18038513904116091</v>
      </c>
      <c r="R69" s="56">
        <f>Q69-P69</f>
        <v>-1.1586803132913187E-2</v>
      </c>
    </row>
    <row r="70" spans="1:18" x14ac:dyDescent="0.2">
      <c r="A70" s="4" t="s">
        <v>28</v>
      </c>
      <c r="B70" s="49">
        <f t="shared" ref="B70:M70" si="22">B14/B$10</f>
        <v>3.9052059712201749E-2</v>
      </c>
      <c r="C70" s="49">
        <f t="shared" si="22"/>
        <v>2.0804688616423529E-2</v>
      </c>
      <c r="D70" s="49">
        <f t="shared" si="22"/>
        <v>1.458913126951265E-2</v>
      </c>
      <c r="E70" s="49">
        <f t="shared" si="22"/>
        <v>1.1466063937488325E-2</v>
      </c>
      <c r="F70" s="49">
        <f t="shared" si="22"/>
        <v>7.0410262335111745E-3</v>
      </c>
      <c r="G70" s="49">
        <f t="shared" si="22"/>
        <v>6.9845110335690387E-3</v>
      </c>
      <c r="H70" s="49">
        <f t="shared" si="22"/>
        <v>6.9271637392398916E-3</v>
      </c>
      <c r="I70" s="49">
        <f t="shared" si="22"/>
        <v>6.8698795798160925E-3</v>
      </c>
      <c r="J70" s="49">
        <f t="shared" si="22"/>
        <v>3.5570498190496624E-3</v>
      </c>
      <c r="K70" s="49">
        <f t="shared" si="22"/>
        <v>3.5231569370733108E-3</v>
      </c>
      <c r="L70" s="49">
        <f t="shared" si="22"/>
        <v>3.4887822112596467E-3</v>
      </c>
      <c r="M70" s="49">
        <f t="shared" si="22"/>
        <v>3.4544428369331216E-3</v>
      </c>
      <c r="N70" s="2"/>
      <c r="O70" s="49">
        <f t="shared" si="21"/>
        <v>1.6681495558416203E-2</v>
      </c>
      <c r="P70" s="49">
        <f t="shared" si="21"/>
        <v>6.9478522429747749E-3</v>
      </c>
      <c r="Q70" s="49">
        <f t="shared" si="21"/>
        <v>3.5011200891324062E-3</v>
      </c>
      <c r="R70" s="84"/>
    </row>
    <row r="71" spans="1:18" x14ac:dyDescent="0.2">
      <c r="A71" s="4" t="s">
        <v>26</v>
      </c>
      <c r="B71" s="49">
        <f t="shared" ref="B71:M71" si="23">B15/B$10</f>
        <v>5.9126528598406419E-2</v>
      </c>
      <c r="C71" s="49">
        <f t="shared" si="23"/>
        <v>3.3488366216231649E-2</v>
      </c>
      <c r="D71" s="49">
        <f t="shared" si="23"/>
        <v>2.4701812991883072E-2</v>
      </c>
      <c r="E71" s="49">
        <f t="shared" si="23"/>
        <v>2.024765367673757E-2</v>
      </c>
      <c r="F71" s="49">
        <f t="shared" si="23"/>
        <v>1.8949103186129031E-2</v>
      </c>
      <c r="G71" s="49">
        <f t="shared" si="23"/>
        <v>1.8364271420836849E-2</v>
      </c>
      <c r="H71" s="49">
        <f t="shared" si="23"/>
        <v>1.7769013895700955E-2</v>
      </c>
      <c r="I71" s="49">
        <f t="shared" si="23"/>
        <v>1.7172986713208212E-2</v>
      </c>
      <c r="J71" s="49">
        <f t="shared" si="23"/>
        <v>1.7299356837279838E-2</v>
      </c>
      <c r="K71" s="49">
        <f t="shared" si="23"/>
        <v>1.6644382888844331E-2</v>
      </c>
      <c r="L71" s="49">
        <f t="shared" si="23"/>
        <v>1.6048191454714679E-2</v>
      </c>
      <c r="M71" s="49">
        <f t="shared" si="23"/>
        <v>1.5509975342040606E-2</v>
      </c>
      <c r="N71" s="2"/>
      <c r="O71" s="49">
        <f t="shared" si="21"/>
        <v>2.7628826258580905E-2</v>
      </c>
      <c r="P71" s="49">
        <f t="shared" si="21"/>
        <v>1.7982964523412439E-2</v>
      </c>
      <c r="Q71" s="49">
        <f t="shared" si="21"/>
        <v>1.6293091104012128E-2</v>
      </c>
      <c r="R71" s="84"/>
    </row>
    <row r="72" spans="1:18" x14ac:dyDescent="0.2">
      <c r="A72" s="53" t="s">
        <v>19</v>
      </c>
      <c r="B72" s="54">
        <f t="shared" ref="B72:M72" si="24">B16/B$10</f>
        <v>0.17686879454463902</v>
      </c>
      <c r="C72" s="54">
        <f t="shared" si="24"/>
        <v>0.21137143105947193</v>
      </c>
      <c r="D72" s="54">
        <f t="shared" si="24"/>
        <v>0.22311506488426613</v>
      </c>
      <c r="E72" s="54">
        <f t="shared" si="24"/>
        <v>0.22900922307896029</v>
      </c>
      <c r="F72" s="54">
        <f t="shared" si="24"/>
        <v>0.21697541574829324</v>
      </c>
      <c r="G72" s="54">
        <f t="shared" si="24"/>
        <v>0.21693164160686534</v>
      </c>
      <c r="H72" s="54">
        <f t="shared" si="24"/>
        <v>0.21688676919655295</v>
      </c>
      <c r="I72" s="54">
        <f t="shared" si="24"/>
        <v>0.21684158993988539</v>
      </c>
      <c r="J72" s="54">
        <f t="shared" si="24"/>
        <v>0.20043087755051878</v>
      </c>
      <c r="K72" s="54">
        <f t="shared" si="24"/>
        <v>0.20026339222400483</v>
      </c>
      <c r="L72" s="54">
        <f t="shared" si="24"/>
        <v>0.20011622383468208</v>
      </c>
      <c r="M72" s="54">
        <f t="shared" si="24"/>
        <v>0.19998832752528053</v>
      </c>
      <c r="N72" s="16"/>
      <c r="O72" s="54">
        <f t="shared" si="21"/>
        <v>0.21915662631479577</v>
      </c>
      <c r="P72" s="54">
        <f t="shared" si="21"/>
        <v>0.21690275894046132</v>
      </c>
      <c r="Q72" s="54">
        <f t="shared" si="21"/>
        <v>0.20017935023430547</v>
      </c>
    </row>
    <row r="73" spans="1:18" x14ac:dyDescent="0.2">
      <c r="A73" s="4"/>
      <c r="B73" s="59"/>
      <c r="C73" s="59"/>
      <c r="D73" s="59"/>
      <c r="E73" s="59"/>
      <c r="F73" s="59"/>
      <c r="G73" s="59"/>
      <c r="H73" s="59"/>
      <c r="I73" s="59"/>
      <c r="J73" s="59"/>
      <c r="K73" s="59"/>
      <c r="L73" s="59"/>
      <c r="M73" s="59"/>
      <c r="N73" s="2"/>
      <c r="O73" s="59"/>
      <c r="P73" s="59"/>
      <c r="Q73" s="59"/>
    </row>
    <row r="74" spans="1:18" x14ac:dyDescent="0.2">
      <c r="A74" s="2" t="s">
        <v>7</v>
      </c>
      <c r="B74" s="49"/>
      <c r="C74" s="49"/>
      <c r="D74" s="49"/>
      <c r="E74" s="49"/>
      <c r="F74" s="49"/>
      <c r="G74" s="49"/>
      <c r="H74" s="49"/>
      <c r="I74" s="49"/>
      <c r="J74" s="49"/>
      <c r="K74" s="49"/>
      <c r="L74" s="49"/>
      <c r="M74" s="49"/>
      <c r="N74" s="2"/>
      <c r="O74" s="49"/>
      <c r="P74" s="49"/>
      <c r="Q74" s="49"/>
    </row>
    <row r="75" spans="1:18" x14ac:dyDescent="0.2">
      <c r="A75" s="4" t="s">
        <v>27</v>
      </c>
      <c r="B75" s="49">
        <f t="shared" ref="B75:M75" si="25">B19/B$10</f>
        <v>0.23607061870209259</v>
      </c>
      <c r="C75" s="49">
        <f t="shared" si="25"/>
        <v>0.47123512868045025</v>
      </c>
      <c r="D75" s="49">
        <f t="shared" si="25"/>
        <v>0.55147236186861126</v>
      </c>
      <c r="E75" s="49">
        <f t="shared" si="25"/>
        <v>0.5918865163942032</v>
      </c>
      <c r="F75" s="49">
        <f t="shared" si="25"/>
        <v>0.65783820846536045</v>
      </c>
      <c r="G75" s="49">
        <f t="shared" si="25"/>
        <v>0.65989651485847145</v>
      </c>
      <c r="H75" s="49">
        <f t="shared" si="25"/>
        <v>0.66198981537888624</v>
      </c>
      <c r="I75" s="49">
        <f t="shared" si="25"/>
        <v>0.66408449256141033</v>
      </c>
      <c r="J75" s="49">
        <f t="shared" si="25"/>
        <v>0.71829788357675706</v>
      </c>
      <c r="K75" s="49">
        <f t="shared" si="25"/>
        <v>0.72038340959234859</v>
      </c>
      <c r="L75" s="49">
        <f t="shared" si="25"/>
        <v>0.72231700067483107</v>
      </c>
      <c r="M75" s="49">
        <f t="shared" si="25"/>
        <v>0.7240956373852272</v>
      </c>
      <c r="N75" s="2"/>
      <c r="O75" s="49">
        <f t="shared" ref="O75:Q78" si="26">O19/O$10</f>
        <v>0.52453891349339588</v>
      </c>
      <c r="P75" s="49">
        <f t="shared" si="26"/>
        <v>0.6612366897106996</v>
      </c>
      <c r="Q75" s="49">
        <f t="shared" si="26"/>
        <v>0.72154055616464363</v>
      </c>
      <c r="R75" s="84"/>
    </row>
    <row r="76" spans="1:18" x14ac:dyDescent="0.2">
      <c r="A76" s="4" t="s">
        <v>28</v>
      </c>
      <c r="B76" s="49">
        <f t="shared" ref="B76:M76" si="27">B20/B$10</f>
        <v>0.44909868669032005</v>
      </c>
      <c r="C76" s="49">
        <f t="shared" si="27"/>
        <v>0.23925391908887056</v>
      </c>
      <c r="D76" s="49">
        <f t="shared" si="27"/>
        <v>0.16777500959939548</v>
      </c>
      <c r="E76" s="49">
        <f t="shared" si="27"/>
        <v>0.13185973528111575</v>
      </c>
      <c r="F76" s="49">
        <f t="shared" si="27"/>
        <v>8.09718016853785E-2</v>
      </c>
      <c r="G76" s="49">
        <f t="shared" si="27"/>
        <v>8.0321876886043947E-2</v>
      </c>
      <c r="H76" s="49">
        <f t="shared" si="27"/>
        <v>7.9662383001258746E-2</v>
      </c>
      <c r="I76" s="49">
        <f t="shared" si="27"/>
        <v>7.9003615167885066E-2</v>
      </c>
      <c r="J76" s="49">
        <f t="shared" si="27"/>
        <v>4.0906072919071119E-2</v>
      </c>
      <c r="K76" s="49">
        <f t="shared" si="27"/>
        <v>4.0516304776343076E-2</v>
      </c>
      <c r="L76" s="49">
        <f t="shared" si="27"/>
        <v>4.0120995429485939E-2</v>
      </c>
      <c r="M76" s="49">
        <f t="shared" si="27"/>
        <v>3.9726092624730897E-2</v>
      </c>
      <c r="N76" s="2"/>
      <c r="O76" s="49">
        <f t="shared" si="26"/>
        <v>0.1918371989217863</v>
      </c>
      <c r="P76" s="49">
        <f t="shared" si="26"/>
        <v>7.99003007942099E-2</v>
      </c>
      <c r="Q76" s="49">
        <f t="shared" si="26"/>
        <v>4.0262881025022672E-2</v>
      </c>
      <c r="R76" s="84"/>
    </row>
    <row r="77" spans="1:18" x14ac:dyDescent="0.2">
      <c r="A77" s="4" t="s">
        <v>26</v>
      </c>
      <c r="B77" s="49">
        <f t="shared" ref="B77:M77" si="28">B21/B$10</f>
        <v>0.13796190006294834</v>
      </c>
      <c r="C77" s="49">
        <f t="shared" si="28"/>
        <v>7.8139521171207191E-2</v>
      </c>
      <c r="D77" s="49">
        <f t="shared" si="28"/>
        <v>5.7637563647727159E-2</v>
      </c>
      <c r="E77" s="49">
        <f t="shared" si="28"/>
        <v>4.7244525245721002E-2</v>
      </c>
      <c r="F77" s="49">
        <f t="shared" si="28"/>
        <v>4.4214574100967741E-2</v>
      </c>
      <c r="G77" s="49">
        <f t="shared" si="28"/>
        <v>4.2849966648619321E-2</v>
      </c>
      <c r="H77" s="49">
        <f t="shared" si="28"/>
        <v>4.1461032423302228E-2</v>
      </c>
      <c r="I77" s="49">
        <f t="shared" si="28"/>
        <v>4.0070302330819173E-2</v>
      </c>
      <c r="J77" s="49">
        <f t="shared" si="28"/>
        <v>4.0365165953652957E-2</v>
      </c>
      <c r="K77" s="49">
        <f t="shared" si="28"/>
        <v>3.8836893407303438E-2</v>
      </c>
      <c r="L77" s="49">
        <f t="shared" si="28"/>
        <v>3.7445780061000924E-2</v>
      </c>
      <c r="M77" s="49">
        <f t="shared" si="28"/>
        <v>3.618994246476142E-2</v>
      </c>
      <c r="O77" s="49">
        <f t="shared" si="26"/>
        <v>6.4467261270022114E-2</v>
      </c>
      <c r="P77" s="49">
        <f t="shared" si="26"/>
        <v>4.1960250554629035E-2</v>
      </c>
      <c r="Q77" s="49">
        <f t="shared" si="26"/>
        <v>3.8017212576028303E-2</v>
      </c>
      <c r="R77" s="84"/>
    </row>
    <row r="78" spans="1:18" x14ac:dyDescent="0.2">
      <c r="A78" s="16" t="s">
        <v>7</v>
      </c>
      <c r="B78" s="54">
        <f t="shared" ref="B78:M78" si="29">B22/B$10</f>
        <v>0.823131205455361</v>
      </c>
      <c r="C78" s="54">
        <f t="shared" si="29"/>
        <v>0.78862856894052802</v>
      </c>
      <c r="D78" s="54">
        <f t="shared" si="29"/>
        <v>0.77688493511573387</v>
      </c>
      <c r="E78" s="54">
        <f t="shared" si="29"/>
        <v>0.77099077692103968</v>
      </c>
      <c r="F78" s="54">
        <f t="shared" si="29"/>
        <v>0.78302458425170685</v>
      </c>
      <c r="G78" s="54">
        <f t="shared" si="29"/>
        <v>0.7830683583931346</v>
      </c>
      <c r="H78" s="54">
        <f t="shared" si="29"/>
        <v>0.78311323080344708</v>
      </c>
      <c r="I78" s="54">
        <f t="shared" si="29"/>
        <v>0.78315841006011455</v>
      </c>
      <c r="J78" s="54">
        <f t="shared" si="29"/>
        <v>0.7995691224494812</v>
      </c>
      <c r="K78" s="54">
        <f t="shared" si="29"/>
        <v>0.7997366077759952</v>
      </c>
      <c r="L78" s="54">
        <f t="shared" si="29"/>
        <v>0.79988377616531792</v>
      </c>
      <c r="M78" s="54">
        <f t="shared" si="29"/>
        <v>0.80001167247471949</v>
      </c>
      <c r="N78" s="16"/>
      <c r="O78" s="54">
        <f t="shared" si="26"/>
        <v>0.78084337368520418</v>
      </c>
      <c r="P78" s="54">
        <f t="shared" si="26"/>
        <v>0.78309724105953871</v>
      </c>
      <c r="Q78" s="54">
        <f t="shared" si="26"/>
        <v>0.79982064976569456</v>
      </c>
      <c r="R78" s="56"/>
    </row>
    <row r="79" spans="1:18" x14ac:dyDescent="0.2">
      <c r="B79" s="59"/>
      <c r="C79" s="59"/>
      <c r="D79" s="59"/>
      <c r="E79" s="59"/>
      <c r="F79" s="59"/>
      <c r="G79" s="59"/>
      <c r="H79" s="59"/>
      <c r="I79" s="59"/>
      <c r="J79" s="59"/>
      <c r="K79" s="59"/>
      <c r="L79" s="59"/>
      <c r="M79" s="59"/>
      <c r="N79" s="2"/>
      <c r="O79" s="59"/>
      <c r="P79" s="59"/>
      <c r="Q79" s="59"/>
    </row>
    <row r="80" spans="1:18" x14ac:dyDescent="0.2">
      <c r="A80" s="2" t="s">
        <v>50</v>
      </c>
      <c r="B80" s="59"/>
      <c r="C80" s="59"/>
      <c r="D80" s="59"/>
      <c r="E80" s="59"/>
      <c r="F80" s="59"/>
      <c r="G80" s="59"/>
      <c r="H80" s="59"/>
      <c r="I80" s="59"/>
      <c r="J80" s="59"/>
      <c r="K80" s="59"/>
      <c r="L80" s="59"/>
      <c r="M80" s="59"/>
      <c r="N80" s="2"/>
      <c r="O80" s="59"/>
      <c r="P80" s="59"/>
      <c r="Q80" s="59"/>
    </row>
    <row r="81" spans="1:18" x14ac:dyDescent="0.2">
      <c r="A81" s="4" t="s">
        <v>20</v>
      </c>
      <c r="B81" s="49">
        <f t="shared" ref="B81:M81" si="30">B25/B$10</f>
        <v>0.12226603368905499</v>
      </c>
      <c r="C81" s="49">
        <f t="shared" si="30"/>
        <v>8.5977848272689381E-2</v>
      </c>
      <c r="D81" s="49">
        <f t="shared" si="30"/>
        <v>7.3576921047871446E-2</v>
      </c>
      <c r="E81" s="49">
        <f t="shared" si="30"/>
        <v>6.7316324181654882E-2</v>
      </c>
      <c r="F81" s="49">
        <f t="shared" si="30"/>
        <v>6.490569606063698E-2</v>
      </c>
      <c r="G81" s="49">
        <f t="shared" si="30"/>
        <v>6.3817707594147274E-2</v>
      </c>
      <c r="H81" s="49">
        <f t="shared" si="30"/>
        <v>6.2806755991403465E-2</v>
      </c>
      <c r="I81" s="49">
        <f t="shared" si="30"/>
        <v>6.1869064706736081E-2</v>
      </c>
      <c r="J81" s="49">
        <f t="shared" si="30"/>
        <v>6.1486058076223316E-2</v>
      </c>
      <c r="K81" s="49">
        <f t="shared" si="30"/>
        <v>6.0631553779046082E-2</v>
      </c>
      <c r="L81" s="49">
        <f t="shared" si="30"/>
        <v>5.9838350757285476E-2</v>
      </c>
      <c r="M81" s="49">
        <f t="shared" si="30"/>
        <v>5.9103536641377193E-2</v>
      </c>
      <c r="O81" s="49">
        <f t="shared" ref="O81:Q85" si="31">O25/O$10</f>
        <v>7.7728272475753091E-2</v>
      </c>
      <c r="P81" s="49">
        <f t="shared" si="31"/>
        <v>6.3211874122387504E-2</v>
      </c>
      <c r="Q81" s="49">
        <f t="shared" si="31"/>
        <v>6.0155133143829337E-2</v>
      </c>
      <c r="R81" s="56">
        <f>Q81-P81</f>
        <v>-3.0567409785581673E-3</v>
      </c>
    </row>
    <row r="82" spans="1:18" x14ac:dyDescent="0.2">
      <c r="A82" s="4" t="s">
        <v>46</v>
      </c>
      <c r="B82" s="49">
        <f t="shared" ref="B82:M82" si="32">B26/B$10</f>
        <v>0.05</v>
      </c>
      <c r="C82" s="49">
        <f t="shared" si="32"/>
        <v>0.05</v>
      </c>
      <c r="D82" s="49">
        <f t="shared" si="32"/>
        <v>0.05</v>
      </c>
      <c r="E82" s="49">
        <f t="shared" si="32"/>
        <v>0.05</v>
      </c>
      <c r="F82" s="49">
        <f t="shared" si="32"/>
        <v>0.05</v>
      </c>
      <c r="G82" s="49">
        <f t="shared" si="32"/>
        <v>0.05</v>
      </c>
      <c r="H82" s="49">
        <f t="shared" si="32"/>
        <v>0.05</v>
      </c>
      <c r="I82" s="49">
        <f t="shared" si="32"/>
        <v>5.000000000000001E-2</v>
      </c>
      <c r="J82" s="49">
        <f t="shared" si="32"/>
        <v>0.05</v>
      </c>
      <c r="K82" s="49">
        <f t="shared" si="32"/>
        <v>0.05</v>
      </c>
      <c r="L82" s="49">
        <f t="shared" si="32"/>
        <v>0.05</v>
      </c>
      <c r="M82" s="49">
        <f t="shared" si="32"/>
        <v>0.05</v>
      </c>
      <c r="O82" s="49">
        <f t="shared" si="31"/>
        <v>0.05</v>
      </c>
      <c r="P82" s="49">
        <f t="shared" si="31"/>
        <v>0.05</v>
      </c>
      <c r="Q82" s="49">
        <f t="shared" si="31"/>
        <v>5.000000000000001E-2</v>
      </c>
      <c r="R82" s="84"/>
    </row>
    <row r="83" spans="1:18" x14ac:dyDescent="0.2">
      <c r="A83" s="4" t="s">
        <v>47</v>
      </c>
      <c r="B83" s="49">
        <f t="shared" ref="B83:M83" si="33">B27/B$10</f>
        <v>0.2</v>
      </c>
      <c r="C83" s="49">
        <f t="shared" si="33"/>
        <v>0.2</v>
      </c>
      <c r="D83" s="49">
        <f t="shared" si="33"/>
        <v>0.2</v>
      </c>
      <c r="E83" s="49">
        <f t="shared" si="33"/>
        <v>0.2</v>
      </c>
      <c r="F83" s="49">
        <f t="shared" si="33"/>
        <v>0.2</v>
      </c>
      <c r="G83" s="49">
        <f t="shared" si="33"/>
        <v>0.2</v>
      </c>
      <c r="H83" s="49">
        <f t="shared" si="33"/>
        <v>0.2</v>
      </c>
      <c r="I83" s="49">
        <f t="shared" si="33"/>
        <v>0.20000000000000004</v>
      </c>
      <c r="J83" s="49">
        <f t="shared" si="33"/>
        <v>0.2</v>
      </c>
      <c r="K83" s="49">
        <f t="shared" si="33"/>
        <v>0.2</v>
      </c>
      <c r="L83" s="49">
        <f t="shared" si="33"/>
        <v>0.2</v>
      </c>
      <c r="M83" s="49">
        <f t="shared" si="33"/>
        <v>0.2</v>
      </c>
      <c r="O83" s="49">
        <f t="shared" si="31"/>
        <v>0.2</v>
      </c>
      <c r="P83" s="49">
        <f t="shared" si="31"/>
        <v>0.2</v>
      </c>
      <c r="Q83" s="49">
        <f t="shared" si="31"/>
        <v>0.20000000000000004</v>
      </c>
      <c r="R83" s="84"/>
    </row>
    <row r="84" spans="1:18" x14ac:dyDescent="0.2">
      <c r="A84" s="4" t="s">
        <v>48</v>
      </c>
      <c r="B84" s="49">
        <f t="shared" ref="B84:M84" si="34">B28/B$10</f>
        <v>0.05</v>
      </c>
      <c r="C84" s="49">
        <f t="shared" si="34"/>
        <v>0.05</v>
      </c>
      <c r="D84" s="49">
        <f t="shared" si="34"/>
        <v>0.05</v>
      </c>
      <c r="E84" s="49">
        <f t="shared" si="34"/>
        <v>0.05</v>
      </c>
      <c r="F84" s="49">
        <f t="shared" si="34"/>
        <v>0.05</v>
      </c>
      <c r="G84" s="49">
        <f t="shared" si="34"/>
        <v>0.05</v>
      </c>
      <c r="H84" s="49">
        <f t="shared" si="34"/>
        <v>0.05</v>
      </c>
      <c r="I84" s="49">
        <f t="shared" si="34"/>
        <v>5.000000000000001E-2</v>
      </c>
      <c r="J84" s="49">
        <f t="shared" si="34"/>
        <v>0.05</v>
      </c>
      <c r="K84" s="49">
        <f t="shared" si="34"/>
        <v>0.05</v>
      </c>
      <c r="L84" s="49">
        <f t="shared" si="34"/>
        <v>0.05</v>
      </c>
      <c r="M84" s="49">
        <f t="shared" si="34"/>
        <v>0.05</v>
      </c>
      <c r="O84" s="49">
        <f t="shared" si="31"/>
        <v>0.05</v>
      </c>
      <c r="P84" s="49">
        <f t="shared" si="31"/>
        <v>0.05</v>
      </c>
      <c r="Q84" s="49">
        <f t="shared" si="31"/>
        <v>5.000000000000001E-2</v>
      </c>
      <c r="R84" s="84"/>
    </row>
    <row r="85" spans="1:18" x14ac:dyDescent="0.2">
      <c r="A85" s="53" t="s">
        <v>51</v>
      </c>
      <c r="B85" s="54">
        <f t="shared" ref="B85:M85" si="35">B29/B$10</f>
        <v>0.42226603368905496</v>
      </c>
      <c r="C85" s="54">
        <f t="shared" si="35"/>
        <v>0.38597784827268938</v>
      </c>
      <c r="D85" s="54">
        <f t="shared" si="35"/>
        <v>0.37357692104787149</v>
      </c>
      <c r="E85" s="54">
        <f t="shared" si="35"/>
        <v>0.36731632418165489</v>
      </c>
      <c r="F85" s="54">
        <f t="shared" si="35"/>
        <v>0.364905696060637</v>
      </c>
      <c r="G85" s="54">
        <f t="shared" si="35"/>
        <v>0.36381770759414728</v>
      </c>
      <c r="H85" s="54">
        <f t="shared" si="35"/>
        <v>0.36280675599140344</v>
      </c>
      <c r="I85" s="54">
        <f t="shared" si="35"/>
        <v>0.36186906470673613</v>
      </c>
      <c r="J85" s="54">
        <f t="shared" si="35"/>
        <v>0.36148605807622336</v>
      </c>
      <c r="K85" s="54">
        <f t="shared" si="35"/>
        <v>0.3606315537790461</v>
      </c>
      <c r="L85" s="54">
        <f t="shared" si="35"/>
        <v>0.35983835075728549</v>
      </c>
      <c r="M85" s="54">
        <f t="shared" si="35"/>
        <v>0.35910353664137723</v>
      </c>
      <c r="N85" s="16"/>
      <c r="O85" s="54">
        <f t="shared" si="31"/>
        <v>0.37772827247575314</v>
      </c>
      <c r="P85" s="54">
        <f t="shared" si="31"/>
        <v>0.36321187412238748</v>
      </c>
      <c r="Q85" s="54">
        <f t="shared" si="31"/>
        <v>0.36015513314382941</v>
      </c>
    </row>
    <row r="86" spans="1:18" x14ac:dyDescent="0.2">
      <c r="B86" s="61"/>
      <c r="C86" s="61"/>
      <c r="D86" s="61"/>
      <c r="E86" s="61"/>
      <c r="F86" s="61"/>
      <c r="G86" s="61"/>
      <c r="H86" s="61"/>
      <c r="I86" s="61"/>
      <c r="J86" s="61"/>
      <c r="K86" s="61"/>
      <c r="L86" s="61"/>
      <c r="M86" s="61"/>
      <c r="N86" s="32"/>
      <c r="O86" s="61"/>
      <c r="P86" s="61"/>
      <c r="Q86" s="61"/>
    </row>
    <row r="87" spans="1:18" x14ac:dyDescent="0.2">
      <c r="A87" s="7" t="s">
        <v>49</v>
      </c>
      <c r="B87" s="58">
        <f t="shared" ref="B87:M87" si="36">B31/B$10</f>
        <v>0.40086517176630598</v>
      </c>
      <c r="C87" s="58">
        <f t="shared" si="36"/>
        <v>0.40265072066783864</v>
      </c>
      <c r="D87" s="58">
        <f t="shared" si="36"/>
        <v>0.40330801406786232</v>
      </c>
      <c r="E87" s="58">
        <f t="shared" si="36"/>
        <v>0.40367445273938479</v>
      </c>
      <c r="F87" s="58">
        <f t="shared" si="36"/>
        <v>0.41811888819106979</v>
      </c>
      <c r="G87" s="58">
        <f t="shared" si="36"/>
        <v>0.41925065079898738</v>
      </c>
      <c r="H87" s="58">
        <f t="shared" si="36"/>
        <v>0.42030647481204358</v>
      </c>
      <c r="I87" s="58">
        <f t="shared" si="36"/>
        <v>0.42128934535337836</v>
      </c>
      <c r="J87" s="58">
        <f t="shared" si="36"/>
        <v>0.43808306437325784</v>
      </c>
      <c r="K87" s="58">
        <f t="shared" si="36"/>
        <v>0.43910505399694905</v>
      </c>
      <c r="L87" s="58">
        <f t="shared" si="36"/>
        <v>0.44004542540803243</v>
      </c>
      <c r="M87" s="58">
        <f t="shared" si="36"/>
        <v>0.44090813583334226</v>
      </c>
      <c r="N87" s="7"/>
      <c r="O87" s="58">
        <f>O31/O$10</f>
        <v>0.40311510120945104</v>
      </c>
      <c r="P87" s="58">
        <f>P31/P$10</f>
        <v>0.41988536693715123</v>
      </c>
      <c r="Q87" s="58">
        <f>Q31/Q$10</f>
        <v>0.43966551662186515</v>
      </c>
    </row>
    <row r="88" spans="1:18" x14ac:dyDescent="0.2">
      <c r="A88" s="55" t="s">
        <v>129</v>
      </c>
      <c r="B88" s="36"/>
      <c r="C88" s="36"/>
      <c r="D88" s="36"/>
      <c r="E88" s="36"/>
      <c r="F88" s="85"/>
      <c r="G88" s="85"/>
      <c r="H88" s="85"/>
      <c r="I88" s="85"/>
      <c r="J88" s="85">
        <f>J87-F87</f>
        <v>1.9964176182188043E-2</v>
      </c>
      <c r="K88" s="85">
        <f>K87-G87</f>
        <v>1.9854403197961668E-2</v>
      </c>
      <c r="L88" s="85">
        <f>L87-H87</f>
        <v>1.9738950595988847E-2</v>
      </c>
      <c r="M88" s="85">
        <f>M87-I87</f>
        <v>1.9618790479963899E-2</v>
      </c>
      <c r="N88" s="36"/>
      <c r="O88" s="36"/>
      <c r="P88" s="85"/>
      <c r="Q88" s="85">
        <f>Q87-P87</f>
        <v>1.9780149684713921E-2</v>
      </c>
    </row>
    <row r="89" spans="1:18" x14ac:dyDescent="0.2">
      <c r="M89" s="56"/>
      <c r="Q89" s="56"/>
    </row>
    <row r="90" spans="1:18" x14ac:dyDescent="0.2">
      <c r="A90" s="1" t="s">
        <v>193</v>
      </c>
      <c r="Q90" s="84">
        <f>Q87+Q38</f>
        <v>0.92801468762169914</v>
      </c>
    </row>
    <row r="92" spans="1:18" x14ac:dyDescent="0.2">
      <c r="A92" s="2" t="s">
        <v>194</v>
      </c>
    </row>
    <row r="93" spans="1:18" x14ac:dyDescent="0.2">
      <c r="A93" s="4" t="s">
        <v>27</v>
      </c>
      <c r="B93" s="49">
        <f t="shared" ref="B93:I93" si="37">B19/B7</f>
        <v>0.75</v>
      </c>
      <c r="C93" s="49">
        <f t="shared" si="37"/>
        <v>0.75</v>
      </c>
      <c r="D93" s="49">
        <f t="shared" si="37"/>
        <v>0.74999999999999989</v>
      </c>
      <c r="E93" s="49">
        <f t="shared" si="37"/>
        <v>0.75</v>
      </c>
      <c r="F93" s="49">
        <f t="shared" si="37"/>
        <v>0.77499999999999991</v>
      </c>
      <c r="G93" s="49">
        <f t="shared" si="37"/>
        <v>0.77500000000000002</v>
      </c>
      <c r="H93" s="49">
        <f t="shared" si="37"/>
        <v>0.77500000000000002</v>
      </c>
      <c r="I93" s="49">
        <f t="shared" si="37"/>
        <v>0.77499999999999991</v>
      </c>
      <c r="J93" s="49">
        <f t="shared" ref="J93:M93" si="38">J19/J7</f>
        <v>0.8</v>
      </c>
      <c r="K93" s="49">
        <f t="shared" si="38"/>
        <v>0.79999999999999993</v>
      </c>
      <c r="L93" s="49">
        <f t="shared" si="38"/>
        <v>0.8</v>
      </c>
      <c r="M93" s="49">
        <f t="shared" si="38"/>
        <v>0.8</v>
      </c>
      <c r="N93" s="49"/>
      <c r="O93" s="49">
        <f>O19/O7</f>
        <v>0.75</v>
      </c>
      <c r="P93" s="49">
        <f>P19/P7</f>
        <v>0.77500000000000002</v>
      </c>
      <c r="Q93" s="49">
        <f t="shared" ref="Q93:Q95" si="39">Q19/Q7</f>
        <v>0.79999999999999993</v>
      </c>
    </row>
    <row r="94" spans="1:18" x14ac:dyDescent="0.2">
      <c r="A94" s="4" t="s">
        <v>28</v>
      </c>
      <c r="B94" s="49">
        <f t="shared" ref="B94:I94" si="40">B20/B8</f>
        <v>0.91999999999999993</v>
      </c>
      <c r="C94" s="49">
        <f t="shared" si="40"/>
        <v>0.91999999999999993</v>
      </c>
      <c r="D94" s="49">
        <f t="shared" si="40"/>
        <v>0.92</v>
      </c>
      <c r="E94" s="49">
        <f t="shared" si="40"/>
        <v>0.91999999999999993</v>
      </c>
      <c r="F94" s="49">
        <f t="shared" si="40"/>
        <v>0.91999999999999993</v>
      </c>
      <c r="G94" s="49">
        <f t="shared" si="40"/>
        <v>0.92</v>
      </c>
      <c r="H94" s="49">
        <f t="shared" si="40"/>
        <v>0.91999999999999993</v>
      </c>
      <c r="I94" s="49">
        <f t="shared" si="40"/>
        <v>0.92</v>
      </c>
      <c r="J94" s="49">
        <f t="shared" ref="J94:M94" si="41">J20/J8</f>
        <v>0.92</v>
      </c>
      <c r="K94" s="49">
        <f t="shared" si="41"/>
        <v>0.92</v>
      </c>
      <c r="L94" s="49">
        <f t="shared" si="41"/>
        <v>0.92</v>
      </c>
      <c r="M94" s="49">
        <f t="shared" si="41"/>
        <v>0.92</v>
      </c>
      <c r="N94" s="49"/>
      <c r="O94" s="49">
        <f t="shared" ref="O94" si="42">O20/O8</f>
        <v>0.91999999999999993</v>
      </c>
      <c r="P94" s="49">
        <f t="shared" ref="P94" si="43">P20/P8</f>
        <v>0.91999999999999993</v>
      </c>
      <c r="Q94" s="49">
        <f t="shared" si="39"/>
        <v>0.91999999999999993</v>
      </c>
    </row>
    <row r="95" spans="1:18" x14ac:dyDescent="0.2">
      <c r="A95" s="4" t="s">
        <v>26</v>
      </c>
      <c r="B95" s="49">
        <f t="shared" ref="B95:I95" si="44">B21/B9</f>
        <v>0.70000000000000007</v>
      </c>
      <c r="C95" s="49">
        <f t="shared" si="44"/>
        <v>0.7</v>
      </c>
      <c r="D95" s="49">
        <f t="shared" si="44"/>
        <v>0.7</v>
      </c>
      <c r="E95" s="49">
        <f t="shared" si="44"/>
        <v>0.70000000000000007</v>
      </c>
      <c r="F95" s="49">
        <f t="shared" si="44"/>
        <v>0.70000000000000007</v>
      </c>
      <c r="G95" s="49">
        <f t="shared" si="44"/>
        <v>0.70000000000000007</v>
      </c>
      <c r="H95" s="49">
        <f t="shared" si="44"/>
        <v>0.70000000000000007</v>
      </c>
      <c r="I95" s="49">
        <f t="shared" si="44"/>
        <v>0.70000000000000007</v>
      </c>
      <c r="J95" s="49">
        <f t="shared" ref="J95:M95" si="45">J21/J9</f>
        <v>0.7</v>
      </c>
      <c r="K95" s="49">
        <f t="shared" si="45"/>
        <v>0.7</v>
      </c>
      <c r="L95" s="49">
        <f t="shared" si="45"/>
        <v>0.7</v>
      </c>
      <c r="M95" s="49">
        <f t="shared" si="45"/>
        <v>0.70000000000000007</v>
      </c>
      <c r="N95" s="49"/>
      <c r="O95" s="49">
        <f t="shared" ref="O95" si="46">O21/O9</f>
        <v>0.70000000000000007</v>
      </c>
      <c r="P95" s="49">
        <f t="shared" ref="P95" si="47">P21/P9</f>
        <v>0.70000000000000007</v>
      </c>
      <c r="Q95" s="49">
        <f t="shared" si="39"/>
        <v>0.70000000000000007</v>
      </c>
    </row>
  </sheetData>
  <pageMargins left="0.7" right="0.7" top="0.75" bottom="0.75" header="0.3" footer="0.3"/>
  <ignoredErrors>
    <ignoredError sqref="Q10" formula="1"/>
  </ignoredError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E1C3DA-26EF-47B2-BA2E-F67C3B41F631}">
  <dimension ref="A1:Q30"/>
  <sheetViews>
    <sheetView showGridLines="0" workbookViewId="0">
      <pane xSplit="1" ySplit="3" topLeftCell="B4" activePane="bottomRight" state="frozen"/>
      <selection pane="topRight" activeCell="B1" sqref="B1"/>
      <selection pane="bottomLeft" activeCell="A4" sqref="A4"/>
      <selection pane="bottomRight" activeCell="A2" sqref="A2"/>
    </sheetView>
  </sheetViews>
  <sheetFormatPr defaultRowHeight="12.75" outlineLevelRow="1" outlineLevelCol="1" x14ac:dyDescent="0.2"/>
  <cols>
    <col min="1" max="1" width="45" style="1" customWidth="1"/>
    <col min="2" max="5" width="10.5703125" style="1" customWidth="1" outlineLevel="1"/>
    <col min="6" max="13" width="10.5703125" style="1" customWidth="1"/>
    <col min="14" max="14" width="3.28515625" style="1" customWidth="1"/>
    <col min="15" max="15" width="10.5703125" style="1" customWidth="1" outlineLevel="1"/>
    <col min="16" max="17" width="10.5703125" style="1" customWidth="1"/>
    <col min="18" max="16384" width="9.140625" style="1"/>
  </cols>
  <sheetData>
    <row r="1" spans="1:17" x14ac:dyDescent="0.2">
      <c r="A1" s="37" t="s">
        <v>196</v>
      </c>
      <c r="B1" s="65"/>
      <c r="C1" s="65"/>
      <c r="D1" s="65"/>
      <c r="E1" s="65"/>
      <c r="F1" s="65"/>
      <c r="G1" s="65"/>
      <c r="H1" s="65"/>
      <c r="I1" s="65"/>
      <c r="J1" s="65"/>
      <c r="K1" s="65"/>
      <c r="L1" s="65"/>
      <c r="M1" s="65"/>
      <c r="N1" s="68"/>
      <c r="O1" s="65"/>
      <c r="P1" s="65"/>
      <c r="Q1" s="65"/>
    </row>
    <row r="2" spans="1:17" x14ac:dyDescent="0.2">
      <c r="A2" s="37" t="s">
        <v>182</v>
      </c>
      <c r="B2" s="65"/>
      <c r="C2" s="65"/>
      <c r="D2" s="65"/>
      <c r="E2" s="65"/>
      <c r="F2" s="65"/>
      <c r="G2" s="65"/>
      <c r="H2" s="65"/>
      <c r="I2" s="65"/>
      <c r="J2" s="65"/>
      <c r="K2" s="65"/>
      <c r="L2" s="65"/>
      <c r="M2" s="65"/>
      <c r="N2" s="68"/>
      <c r="O2" s="65"/>
      <c r="P2" s="65"/>
      <c r="Q2" s="65"/>
    </row>
    <row r="3" spans="1:17" x14ac:dyDescent="0.2">
      <c r="A3" s="37" t="s">
        <v>71</v>
      </c>
      <c r="B3" s="66" t="str">
        <f>Drivers!V3</f>
        <v>FQ1'24A</v>
      </c>
      <c r="C3" s="66" t="str">
        <f>Drivers!W3</f>
        <v>FQ2'24A</v>
      </c>
      <c r="D3" s="66" t="str">
        <f>Drivers!X3</f>
        <v>FQ3'24A</v>
      </c>
      <c r="E3" s="66" t="str">
        <f>Drivers!Y3</f>
        <v>FQ4'24A</v>
      </c>
      <c r="F3" s="66" t="str">
        <f>Drivers!Z3</f>
        <v>FQ1'25A</v>
      </c>
      <c r="G3" s="66" t="str">
        <f>Drivers!AA3</f>
        <v>FQ2'25A</v>
      </c>
      <c r="H3" s="66" t="str">
        <f>Drivers!AB3</f>
        <v>FQ3'25A</v>
      </c>
      <c r="I3" s="66" t="str">
        <f>Drivers!AC3</f>
        <v>FQ4'25A</v>
      </c>
      <c r="J3" s="66" t="str">
        <f>Drivers!AD3</f>
        <v>FQ1'26E</v>
      </c>
      <c r="K3" s="66" t="str">
        <f>Drivers!AE3</f>
        <v>FQ2'26E</v>
      </c>
      <c r="L3" s="66" t="str">
        <f>Drivers!AF3</f>
        <v>FQ3'26E</v>
      </c>
      <c r="M3" s="66" t="str">
        <f>Drivers!AG3</f>
        <v>FQ4'26E</v>
      </c>
      <c r="N3" s="69"/>
      <c r="O3" s="66" t="s">
        <v>10</v>
      </c>
      <c r="P3" s="66" t="s">
        <v>8</v>
      </c>
      <c r="Q3" s="66" t="s">
        <v>9</v>
      </c>
    </row>
    <row r="5" spans="1:17" outlineLevel="1" x14ac:dyDescent="0.2">
      <c r="A5" s="64" t="s">
        <v>132</v>
      </c>
    </row>
    <row r="6" spans="1:17" outlineLevel="1" x14ac:dyDescent="0.2"/>
    <row r="7" spans="1:17" outlineLevel="1" x14ac:dyDescent="0.2">
      <c r="A7" s="1" t="s">
        <v>136</v>
      </c>
      <c r="B7" s="10">
        <f>Drivers!V7</f>
        <v>7377.8794646688084</v>
      </c>
      <c r="C7" s="10">
        <f>Drivers!W7</f>
        <v>8164.9658092772588</v>
      </c>
      <c r="D7" s="10">
        <f>Drivers!X7</f>
        <v>9036.0200360984472</v>
      </c>
      <c r="E7" s="10">
        <f>Drivers!Y7</f>
        <v>10000</v>
      </c>
      <c r="F7" s="10">
        <f>Drivers!Z7</f>
        <v>11066.819197003217</v>
      </c>
      <c r="G7" s="10">
        <f>Drivers!AA7</f>
        <v>12247.448713915892</v>
      </c>
      <c r="H7" s="10">
        <f>Drivers!AB7</f>
        <v>13554.030054147675</v>
      </c>
      <c r="I7" s="10">
        <f>Drivers!AC7</f>
        <v>15000.000000000005</v>
      </c>
      <c r="J7" s="10">
        <f>Drivers!AD7</f>
        <v>16600.22879550483</v>
      </c>
      <c r="K7" s="10">
        <f>Drivers!AE7</f>
        <v>18371.173070873843</v>
      </c>
      <c r="L7" s="10">
        <f>Drivers!AF7</f>
        <v>20331.04508122152</v>
      </c>
      <c r="M7" s="10">
        <f>Drivers!AG7</f>
        <v>22500.000000000015</v>
      </c>
      <c r="O7" s="10">
        <f>E7</f>
        <v>10000</v>
      </c>
      <c r="P7" s="10">
        <f>I7</f>
        <v>15000.000000000005</v>
      </c>
      <c r="Q7" s="10">
        <f>M7</f>
        <v>22500.000000000015</v>
      </c>
    </row>
    <row r="8" spans="1:17" outlineLevel="1" x14ac:dyDescent="0.2">
      <c r="A8" s="1" t="s">
        <v>137</v>
      </c>
      <c r="B8" s="10">
        <f>Calculations!V7</f>
        <v>711.21279800214415</v>
      </c>
      <c r="C8" s="10">
        <f>Calculations!W7</f>
        <v>787.08634460845042</v>
      </c>
      <c r="D8" s="10">
        <f>Calculations!X7</f>
        <v>871.05422682118842</v>
      </c>
      <c r="E8" s="10">
        <f>Calculations!Y7</f>
        <v>963.97996390155276</v>
      </c>
      <c r="F8" s="10">
        <f>Calculations!Z7</f>
        <v>1066.8191970032167</v>
      </c>
      <c r="G8" s="10">
        <f>Calculations!AA7</f>
        <v>1180.6295169126752</v>
      </c>
      <c r="H8" s="10">
        <f>Calculations!AB7</f>
        <v>1306.5813402317835</v>
      </c>
      <c r="I8" s="10">
        <f>Calculations!AC7</f>
        <v>1445.9699458523301</v>
      </c>
      <c r="J8" s="10">
        <f>Calculations!AD7</f>
        <v>1600.228795504825</v>
      </c>
      <c r="K8" s="10">
        <f>Calculations!AE7</f>
        <v>1770.9442753690128</v>
      </c>
      <c r="L8" s="10">
        <f>Calculations!AF7</f>
        <v>1959.8720103476771</v>
      </c>
      <c r="M8" s="10">
        <f>Calculations!AG7</f>
        <v>2168.9549187784942</v>
      </c>
      <c r="P8" s="10">
        <f>P7-O7</f>
        <v>5000.0000000000055</v>
      </c>
      <c r="Q8" s="10">
        <f>Q7-P7</f>
        <v>7500.0000000000091</v>
      </c>
    </row>
    <row r="9" spans="1:17" outlineLevel="1" x14ac:dyDescent="0.2">
      <c r="A9" s="1" t="s">
        <v>111</v>
      </c>
      <c r="B9" s="11">
        <f>Calculations!V36</f>
        <v>102904.10608092358</v>
      </c>
      <c r="C9" s="11">
        <f>Calculations!W36</f>
        <v>114566.49889190457</v>
      </c>
      <c r="D9" s="11">
        <f>Calculations!X36</f>
        <v>127485.21989510601</v>
      </c>
      <c r="E9" s="11">
        <f>Calculations!Y36</f>
        <v>141737.29659384777</v>
      </c>
      <c r="F9" s="11">
        <f>Calculations!Z36</f>
        <v>153316.7084894602</v>
      </c>
      <c r="G9" s="11">
        <f>Calculations!AA36</f>
        <v>170867.84475108079</v>
      </c>
      <c r="H9" s="11">
        <f>Calculations!AB36</f>
        <v>190291.36992201296</v>
      </c>
      <c r="I9" s="11">
        <f>Calculations!AC36</f>
        <v>211787.03404552775</v>
      </c>
      <c r="J9" s="11">
        <f>Calculations!AD36</f>
        <v>228841.07892866796</v>
      </c>
      <c r="K9" s="11">
        <f>Calculations!AE36</f>
        <v>255328.61846370803</v>
      </c>
      <c r="L9" s="11">
        <f>Calculations!AF36</f>
        <v>284671.19959523308</v>
      </c>
      <c r="M9" s="11">
        <f>Calculations!AG36</f>
        <v>317174.67661984457</v>
      </c>
      <c r="O9" s="11">
        <f>SUMIFS($B9:$N9, 'P&amp;L Summary'!$B$4:$N$4, 'P&amp;L Summary'!O$3)</f>
        <v>486693.12146178191</v>
      </c>
      <c r="P9" s="11">
        <f>SUMIFS($B9:$N9, 'P&amp;L Summary'!$B$4:$N$4, 'P&amp;L Summary'!P$3)</f>
        <v>726262.95720808173</v>
      </c>
      <c r="Q9" s="11">
        <f>SUMIFS($B9:$N9, 'P&amp;L Summary'!$B$4:$N$4, 'P&amp;L Summary'!Q$3)</f>
        <v>1086015.5736074536</v>
      </c>
    </row>
    <row r="10" spans="1:17" outlineLevel="1" x14ac:dyDescent="0.2">
      <c r="A10" s="1" t="s">
        <v>126</v>
      </c>
      <c r="B10" s="10">
        <f>Drivers!V51+Drivers!V54</f>
        <v>285.65154550909108</v>
      </c>
      <c r="C10" s="10">
        <f>Drivers!W51+Drivers!W54</f>
        <v>292.53965806398855</v>
      </c>
      <c r="D10" s="10">
        <f>Drivers!X51+Drivers!X54</f>
        <v>299.59386842341348</v>
      </c>
      <c r="E10" s="10">
        <f>Drivers!Y51+Drivers!Y54</f>
        <v>306.81818181818187</v>
      </c>
      <c r="F10" s="10">
        <f>Drivers!Z51+Drivers!Z54</f>
        <v>314.21670006000022</v>
      </c>
      <c r="G10" s="10">
        <f>Drivers!AA51+Drivers!AA54</f>
        <v>321.79362387038736</v>
      </c>
      <c r="H10" s="10">
        <f>Drivers!AB51+Drivers!AB54</f>
        <v>329.55325526575484</v>
      </c>
      <c r="I10" s="10">
        <f>Drivers!AC51+Drivers!AC54</f>
        <v>337.5</v>
      </c>
      <c r="J10" s="10">
        <f>Drivers!AD51+Drivers!AD54</f>
        <v>345.63837006600028</v>
      </c>
      <c r="K10" s="10">
        <f>Drivers!AE51+Drivers!AE54</f>
        <v>353.97298625742616</v>
      </c>
      <c r="L10" s="10">
        <f>Drivers!AF51+Drivers!AF54</f>
        <v>362.50858079233035</v>
      </c>
      <c r="M10" s="10">
        <f>Drivers!AG51+Drivers!AG54</f>
        <v>371.25</v>
      </c>
      <c r="O10" s="10">
        <f>E10</f>
        <v>306.81818181818187</v>
      </c>
      <c r="P10" s="10">
        <f>I10</f>
        <v>337.5</v>
      </c>
      <c r="Q10" s="10">
        <f>M10</f>
        <v>371.25</v>
      </c>
    </row>
    <row r="11" spans="1:17" outlineLevel="1" x14ac:dyDescent="0.2">
      <c r="A11" s="1" t="s">
        <v>75</v>
      </c>
      <c r="B11" s="10">
        <f>Drivers!V57</f>
        <v>560.72340414747509</v>
      </c>
      <c r="C11" s="10">
        <f>Drivers!W57</f>
        <v>574.24451397745895</v>
      </c>
      <c r="D11" s="10">
        <f>Drivers!X57</f>
        <v>588.09166764595966</v>
      </c>
      <c r="E11" s="10">
        <f>Drivers!Y57</f>
        <v>602.27272727272714</v>
      </c>
      <c r="F11" s="10">
        <f>Drivers!Z57</f>
        <v>616.79574456222258</v>
      </c>
      <c r="G11" s="10">
        <f>Drivers!AA57</f>
        <v>631.66896537520495</v>
      </c>
      <c r="H11" s="10">
        <f>Drivers!AB57</f>
        <v>646.90083441055572</v>
      </c>
      <c r="I11" s="10">
        <f>Drivers!AC57</f>
        <v>662.5</v>
      </c>
      <c r="J11" s="10">
        <f>Drivers!AD57</f>
        <v>678.47531901844479</v>
      </c>
      <c r="K11" s="10">
        <f>Drivers!AE57</f>
        <v>694.83586191272525</v>
      </c>
      <c r="L11" s="10">
        <f>Drivers!AF57</f>
        <v>711.59091785161104</v>
      </c>
      <c r="M11" s="10">
        <f>Drivers!AG57</f>
        <v>728.74999999999977</v>
      </c>
      <c r="O11" s="10">
        <f>E11</f>
        <v>602.27272727272714</v>
      </c>
      <c r="P11" s="10">
        <f>I11</f>
        <v>662.5</v>
      </c>
      <c r="Q11" s="10">
        <f>M11</f>
        <v>728.74999999999977</v>
      </c>
    </row>
    <row r="12" spans="1:17" outlineLevel="1" x14ac:dyDescent="0.2"/>
    <row r="13" spans="1:17" outlineLevel="1" x14ac:dyDescent="0.2">
      <c r="A13" s="64" t="s">
        <v>131</v>
      </c>
    </row>
    <row r="14" spans="1:17" outlineLevel="1" x14ac:dyDescent="0.2"/>
    <row r="15" spans="1:17" x14ac:dyDescent="0.2">
      <c r="A15" s="60" t="s">
        <v>130</v>
      </c>
      <c r="B15" s="11"/>
      <c r="C15" s="11"/>
      <c r="D15" s="11"/>
      <c r="E15" s="11"/>
      <c r="F15" s="11">
        <f>'Metrics Summary'!F9/AVERAGE('Metrics Summary'!E10:F10)</f>
        <v>493.74588437218813</v>
      </c>
      <c r="G15" s="11">
        <f>'Metrics Summary'!G9/AVERAGE('Metrics Summary'!F10:G10)</f>
        <v>537.31154455216847</v>
      </c>
      <c r="H15" s="11">
        <f>'Metrics Summary'!H9/AVERAGE('Metrics Summary'!G10:H10)</f>
        <v>584.30116430246665</v>
      </c>
      <c r="I15" s="11">
        <f>'Metrics Summary'!I9/AVERAGE('Metrics Summary'!H10:I10)</f>
        <v>634.99288062435596</v>
      </c>
      <c r="J15" s="11">
        <f>'Metrics Summary'!J9/AVERAGE('Metrics Summary'!I10:J10)</f>
        <v>669.96991811939608</v>
      </c>
      <c r="K15" s="11">
        <f>'Metrics Summary'!K9/AVERAGE('Metrics Summary'!J10:K10)</f>
        <v>729.91559143780114</v>
      </c>
      <c r="L15" s="11">
        <f>'Metrics Summary'!L9/AVERAGE('Metrics Summary'!K10:L10)</f>
        <v>794.63649223362063</v>
      </c>
      <c r="M15" s="11">
        <f>'Metrics Summary'!M9/AVERAGE('Metrics Summary'!L10:M10)</f>
        <v>864.52052465908241</v>
      </c>
      <c r="O15" s="11"/>
      <c r="P15" s="11">
        <f>'Metrics Summary'!P9/AVERAGE('Metrics Summary'!O10:P10)</f>
        <v>2254.3612075594774</v>
      </c>
      <c r="Q15" s="11">
        <f>'Metrics Summary'!Q9/AVERAGE('Metrics Summary'!P10:Q10)</f>
        <v>3064.5942112379644</v>
      </c>
    </row>
    <row r="16" spans="1:17" x14ac:dyDescent="0.2">
      <c r="A16" s="1" t="s">
        <v>127</v>
      </c>
      <c r="C16" s="11"/>
      <c r="D16" s="11"/>
      <c r="E16" s="11"/>
      <c r="F16" s="11">
        <f>'P&amp;L Summary'!F25/AVERAGE('Metrics Summary'!E10:F10)</f>
        <v>25.336210580507792</v>
      </c>
      <c r="G16" s="11">
        <f>'P&amp;L Summary'!G25/AVERAGE('Metrics Summary'!F10:G10)</f>
        <v>27.137800543634256</v>
      </c>
      <c r="H16" s="11">
        <f>'P&amp;L Summary'!H25/AVERAGE('Metrics Summary'!G10:H10)</f>
        <v>29.100135199904631</v>
      </c>
      <c r="I16" s="11">
        <f>'P&amp;L Summary'!I25/AVERAGE('Metrics Summary'!H10:I10)</f>
        <v>31.235119175798037</v>
      </c>
      <c r="J16" s="11">
        <f>'P&amp;L Summary'!J25/AVERAGE('Metrics Summary'!I10:J10)</f>
        <v>32.392919520660669</v>
      </c>
      <c r="K16" s="11">
        <f>'P&amp;L Summary'!K25/AVERAGE('Metrics Summary'!J10:K10)</f>
        <v>34.850157183738908</v>
      </c>
      <c r="L16" s="11">
        <f>'P&amp;L Summary'!L25/AVERAGE('Metrics Summary'!K10:L10)</f>
        <v>37.53344533413545</v>
      </c>
      <c r="M16" s="11">
        <f>'P&amp;L Summary'!M25/AVERAGE('Metrics Summary'!L10:M10)</f>
        <v>40.459711140646014</v>
      </c>
      <c r="O16" s="11"/>
      <c r="P16" s="11">
        <f>'P&amp;L Summary'!P25/AVERAGE('Metrics Summary'!O10:P10)</f>
        <v>112.96338374925423</v>
      </c>
      <c r="Q16" s="11">
        <f>'P&amp;L Summary'!Q25/AVERAGE('Metrics Summary'!P10:Q10)</f>
        <v>145.45339532138163</v>
      </c>
    </row>
    <row r="17" spans="1:17" x14ac:dyDescent="0.2">
      <c r="A17" s="1" t="s">
        <v>128</v>
      </c>
      <c r="C17" s="11"/>
      <c r="D17" s="11"/>
      <c r="E17" s="11"/>
      <c r="F17" s="11">
        <f>SUM('P&amp;L Summary'!F26:F28)/AVERAGE('Metrics Summary'!E11:F11)</f>
        <v>59.657904905890263</v>
      </c>
      <c r="G17" s="11">
        <f>SUM('P&amp;L Summary'!G26:G28)/AVERAGE('Metrics Summary'!F11:G11)</f>
        <v>64.989410208832297</v>
      </c>
      <c r="H17" s="11">
        <f>SUM('P&amp;L Summary'!H26:H28)/AVERAGE('Metrics Summary'!G11:H11)</f>
        <v>70.810521622891926</v>
      </c>
      <c r="I17" s="11">
        <f>SUM('P&amp;L Summary'!I26:I28)/AVERAGE('Metrics Summary'!H11:I11)</f>
        <v>77.157609860169558</v>
      </c>
      <c r="J17" s="11">
        <f>SUM('P&amp;L Summary'!J26:J28)/AVERAGE('Metrics Summary'!I11:J11)</f>
        <v>80.516074002938652</v>
      </c>
      <c r="K17" s="11">
        <f>SUM('P&amp;L Summary'!K26:K28)/AVERAGE('Metrics Summary'!J11:K11)</f>
        <v>87.844624884623428</v>
      </c>
      <c r="L17" s="11">
        <f>SUM('P&amp;L Summary'!L26:L28)/AVERAGE('Metrics Summary'!K11:L11)</f>
        <v>95.86232674535502</v>
      </c>
      <c r="M17" s="11">
        <f>SUM('P&amp;L Summary'!M26:M28)/AVERAGE('Metrics Summary'!L11:M11)</f>
        <v>104.62090153846692</v>
      </c>
      <c r="P17" s="11">
        <f>SUM('P&amp;L Summary'!P26:P28)/AVERAGE('Metrics Summary'!O11:P11)</f>
        <v>273.11664923616178</v>
      </c>
      <c r="Q17" s="11">
        <f>SUM('P&amp;L Summary'!Q26:Q28)/AVERAGE('Metrics Summary'!P11:Q11)</f>
        <v>369.53903497899444</v>
      </c>
    </row>
    <row r="19" spans="1:17" x14ac:dyDescent="0.2">
      <c r="A19" s="1" t="s">
        <v>133</v>
      </c>
      <c r="C19" s="52"/>
      <c r="D19" s="52"/>
      <c r="E19" s="52"/>
      <c r="F19" s="52"/>
      <c r="G19" s="52"/>
      <c r="H19" s="52"/>
      <c r="I19" s="52"/>
      <c r="J19" s="52">
        <f>(('P&amp;L Summary'!J10-'P&amp;L Summary'!J8)-('P&amp;L Summary'!I10-'P&amp;L Summary'!I8))*4/'P&amp;L Summary'!I25</f>
        <v>6.9208602923312803</v>
      </c>
      <c r="K19" s="52">
        <f>(('P&amp;L Summary'!K10-'P&amp;L Summary'!K8)-('P&amp;L Summary'!J10-'P&amp;L Summary'!J8))*4/'P&amp;L Summary'!J25</f>
        <v>7.3242505542100718</v>
      </c>
      <c r="L19" s="52">
        <f>(('P&amp;L Summary'!L10-'P&amp;L Summary'!L8)-('P&amp;L Summary'!K10-'P&amp;L Summary'!K8))*4/'P&amp;L Summary'!K25</f>
        <v>7.447459778581444</v>
      </c>
      <c r="M19" s="52">
        <f>(('P&amp;L Summary'!M10-'P&amp;L Summary'!M8)-('P&amp;L Summary'!L10-'P&amp;L Summary'!L8))*4/'P&amp;L Summary'!L25</f>
        <v>7.555734445965328</v>
      </c>
      <c r="P19" s="52"/>
      <c r="Q19" s="52">
        <f>(('P&amp;L Summary'!Q10-'P&amp;L Summary'!Q8)-('P&amp;L Summary'!P10-'P&amp;L Summary'!P8))/'P&amp;L Summary'!P25</f>
        <v>8.0690727231338943</v>
      </c>
    </row>
    <row r="20" spans="1:17" x14ac:dyDescent="0.2">
      <c r="C20" s="52"/>
      <c r="D20" s="52"/>
      <c r="E20" s="52"/>
      <c r="F20" s="52"/>
      <c r="G20" s="52"/>
      <c r="H20" s="52"/>
      <c r="I20" s="52"/>
      <c r="J20" s="52"/>
      <c r="K20" s="52"/>
      <c r="L20" s="52"/>
      <c r="M20" s="52"/>
      <c r="Q20" s="52"/>
    </row>
    <row r="21" spans="1:17" x14ac:dyDescent="0.2">
      <c r="A21" s="1" t="s">
        <v>140</v>
      </c>
      <c r="C21" s="52"/>
      <c r="D21" s="52"/>
      <c r="E21" s="52"/>
      <c r="F21" s="11">
        <f>SUM('P&amp;L Summary'!C25:F26)</f>
        <v>40790.706302826278</v>
      </c>
      <c r="G21" s="11">
        <f>SUM('P&amp;L Summary'!D25:G26)</f>
        <v>50008.879252455263</v>
      </c>
      <c r="H21" s="11">
        <f>SUM('P&amp;L Summary'!E25:H26)</f>
        <v>58176.808047433493</v>
      </c>
      <c r="I21" s="11">
        <f>SUM('P&amp;L Summary'!F25:I26)</f>
        <v>65178.055124508603</v>
      </c>
      <c r="J21" s="11">
        <f>SUM('P&amp;L Summary'!G25:J26)</f>
        <v>71312.059394775773</v>
      </c>
      <c r="K21" s="11">
        <f>SUM('P&amp;L Summary'!H25:K26)</f>
        <v>78164.633303000286</v>
      </c>
      <c r="L21" s="11">
        <f>SUM('P&amp;L Summary'!I25:L26)</f>
        <v>85824.098799696993</v>
      </c>
      <c r="M21" s="11">
        <f>SUM('P&amp;L Summary'!J25:M26)</f>
        <v>94388.478834891779</v>
      </c>
      <c r="O21" s="11">
        <f>'P&amp;L Summary'!O25+'P&amp;L Summary'!O26</f>
        <v>30627.535050072016</v>
      </c>
      <c r="P21" s="11">
        <f>'P&amp;L Summary'!P25+'P&amp;L Summary'!P26</f>
        <v>65178.05512450861</v>
      </c>
      <c r="Q21" s="11">
        <f>'P&amp;L Summary'!Q25+'P&amp;L Summary'!Q26</f>
        <v>94388.478834891779</v>
      </c>
    </row>
    <row r="22" spans="1:17" x14ac:dyDescent="0.2">
      <c r="A22" s="1" t="s">
        <v>141</v>
      </c>
      <c r="C22" s="52"/>
      <c r="D22" s="52"/>
      <c r="E22" s="52"/>
      <c r="F22" s="10">
        <f>'Metrics Summary'!F7-'Metrics Summary'!B7</f>
        <v>3688.9397323344083</v>
      </c>
      <c r="G22" s="10">
        <f>'Metrics Summary'!G7-'Metrics Summary'!C7</f>
        <v>4082.482904638633</v>
      </c>
      <c r="H22" s="10">
        <f>'Metrics Summary'!H7-'Metrics Summary'!D7</f>
        <v>4518.0100180492282</v>
      </c>
      <c r="I22" s="10">
        <f>'Metrics Summary'!I7-'Metrics Summary'!E7</f>
        <v>5000.0000000000055</v>
      </c>
      <c r="J22" s="10">
        <f>'Metrics Summary'!J7-'Metrics Summary'!F7</f>
        <v>5533.4095985016138</v>
      </c>
      <c r="K22" s="10">
        <f>'Metrics Summary'!K7-'Metrics Summary'!G7</f>
        <v>6123.7243569579514</v>
      </c>
      <c r="L22" s="10">
        <f>'Metrics Summary'!L7-'Metrics Summary'!H7</f>
        <v>6777.015027073845</v>
      </c>
      <c r="M22" s="10">
        <f>'Metrics Summary'!M7-'Metrics Summary'!I7</f>
        <v>7500.0000000000091</v>
      </c>
      <c r="P22" s="10">
        <f>P8</f>
        <v>5000.0000000000055</v>
      </c>
      <c r="Q22" s="10">
        <f>Q8</f>
        <v>7500.0000000000091</v>
      </c>
    </row>
    <row r="23" spans="1:17" x14ac:dyDescent="0.2">
      <c r="A23" s="16" t="s">
        <v>134</v>
      </c>
      <c r="B23" s="16"/>
      <c r="C23" s="16"/>
      <c r="D23" s="16"/>
      <c r="E23" s="16"/>
      <c r="F23" s="35">
        <f t="shared" ref="F23:M23" si="0">F21/F22</f>
        <v>11.057569183168356</v>
      </c>
      <c r="G23" s="35">
        <f t="shared" si="0"/>
        <v>12.249623677697157</v>
      </c>
      <c r="H23" s="35">
        <f t="shared" si="0"/>
        <v>12.876644322394151</v>
      </c>
      <c r="I23" s="35">
        <f t="shared" si="0"/>
        <v>13.035611024901707</v>
      </c>
      <c r="J23" s="35">
        <f t="shared" si="0"/>
        <v>12.887543950132716</v>
      </c>
      <c r="K23" s="35">
        <f t="shared" si="0"/>
        <v>12.764231168273827</v>
      </c>
      <c r="L23" s="35">
        <f t="shared" si="0"/>
        <v>12.663997122159815</v>
      </c>
      <c r="M23" s="35">
        <f t="shared" si="0"/>
        <v>12.585130511318889</v>
      </c>
      <c r="N23" s="16"/>
      <c r="O23" s="16"/>
      <c r="P23" s="35">
        <f>P21/P22</f>
        <v>13.035611024901709</v>
      </c>
      <c r="Q23" s="35">
        <f>Q21/Q22</f>
        <v>12.585130511318889</v>
      </c>
    </row>
    <row r="24" spans="1:17" x14ac:dyDescent="0.2">
      <c r="F24" s="21"/>
      <c r="G24" s="21"/>
      <c r="H24" s="21"/>
      <c r="I24" s="21"/>
      <c r="J24" s="21"/>
      <c r="K24" s="21"/>
      <c r="L24" s="21"/>
      <c r="M24" s="21"/>
    </row>
    <row r="25" spans="1:17" x14ac:dyDescent="0.2">
      <c r="A25" s="1" t="s">
        <v>143</v>
      </c>
      <c r="F25" s="21">
        <f>('P&amp;L Summary'!F10-'P&amp;L Summary'!F8)*4/AVERAGE('Metrics Summary'!E7:F7)</f>
        <v>41.978275672430627</v>
      </c>
      <c r="G25" s="21">
        <f>('P&amp;L Summary'!G10-'P&amp;L Summary'!G8)*4/AVERAGE('Metrics Summary'!F7:G7)</f>
        <v>42.350723226278582</v>
      </c>
      <c r="H25" s="21">
        <f>('P&amp;L Summary'!H10-'P&amp;L Summary'!H8)*4/AVERAGE('Metrics Summary'!G7:H7)</f>
        <v>42.734866558669466</v>
      </c>
      <c r="I25" s="21">
        <f>('P&amp;L Summary'!I10-'P&amp;L Summary'!I8)*4/AVERAGE('Metrics Summary'!H7:I7)</f>
        <v>43.12498977402128</v>
      </c>
      <c r="J25" s="21">
        <f>('P&amp;L Summary'!J10-'P&amp;L Summary'!J8)*4/AVERAGE('Metrics Summary'!I7:J7)</f>
        <v>43.53106947561713</v>
      </c>
      <c r="K25" s="21">
        <f>('P&amp;L Summary'!K10-'P&amp;L Summary'!K8)*4/AVERAGE('Metrics Summary'!J7:K7)</f>
        <v>43.969326004638027</v>
      </c>
      <c r="L25" s="21">
        <f>('P&amp;L Summary'!L10-'P&amp;L Summary'!L8)*4/AVERAGE('Metrics Summary'!K7:L7)</f>
        <v>44.422510691733102</v>
      </c>
      <c r="M25" s="21">
        <f>('P&amp;L Summary'!M10-'P&amp;L Summary'!M8)*4/AVERAGE('Metrics Summary'!L7:M7)</f>
        <v>44.884234575995201</v>
      </c>
      <c r="O25" s="11"/>
      <c r="P25" s="21">
        <f>('P&amp;L Summary'!P10-'P&amp;L Summary'!P8)/AVERAGE(O7:P7)</f>
        <v>42.057398575734524</v>
      </c>
      <c r="Q25" s="21">
        <f>('P&amp;L Summary'!Q10-'P&amp;L Summary'!Q8)/AVERAGE(P7:Q7)</f>
        <v>43.699660659068932</v>
      </c>
    </row>
    <row r="26" spans="1:17" x14ac:dyDescent="0.2">
      <c r="A26" s="1" t="s">
        <v>138</v>
      </c>
      <c r="F26" s="49">
        <f>('P&amp;L Summary'!F22-'P&amp;L Summary'!F20)/('P&amp;L Summary'!F10-'P&amp;L Summary'!F8)</f>
        <v>0.76980554558051295</v>
      </c>
      <c r="G26" s="49">
        <f>('P&amp;L Summary'!G22-'P&amp;L Summary'!G20)/('P&amp;L Summary'!G10-'P&amp;L Summary'!G8)</f>
        <v>0.76996976006576356</v>
      </c>
      <c r="H26" s="49">
        <f>('P&amp;L Summary'!H22-'P&amp;L Summary'!H20)/('P&amp;L Summary'!H10-'P&amp;L Summary'!H8)</f>
        <v>0.77013662947684358</v>
      </c>
      <c r="I26" s="49">
        <f>('P&amp;L Summary'!I22-'P&amp;L Summary'!I20)/('P&amp;L Summary'!I10-'P&amp;L Summary'!I8)</f>
        <v>0.77030344361132252</v>
      </c>
      <c r="J26" s="49">
        <f>('P&amp;L Summary'!J22-'P&amp;L Summary'!J20)/('P&amp;L Summary'!J10-'P&amp;L Summary'!J8)</f>
        <v>0.79396522267605485</v>
      </c>
      <c r="K26" s="49">
        <f>('P&amp;L Summary'!K22-'P&amp;L Summary'!K20)/('P&amp;L Summary'!K10-'P&amp;L Summary'!K8)</f>
        <v>0.79419627965024675</v>
      </c>
      <c r="L26" s="49">
        <f>('P&amp;L Summary'!L22-'P&amp;L Summary'!L20)/('P&amp;L Summary'!L10-'P&amp;L Summary'!L8)</f>
        <v>0.79440667937991305</v>
      </c>
      <c r="M26" s="49">
        <f>('P&amp;L Summary'!M22-'P&amp;L Summary'!M20)/('P&amp;L Summary'!M10-'P&amp;L Summary'!M8)</f>
        <v>0.7945966904183176</v>
      </c>
      <c r="O26" s="49"/>
      <c r="P26" s="49">
        <f>('P&amp;L Summary'!P22-'P&amp;L Summary'!P20)/('P&amp;L Summary'!P10-'P&amp;L Summary'!P8)</f>
        <v>0.77007667739401053</v>
      </c>
      <c r="Q26" s="49">
        <f>('P&amp;L Summary'!Q22-'P&amp;L Summary'!Q20)/('P&amp;L Summary'!Q10-'P&amp;L Summary'!Q8)</f>
        <v>0.79432040795961245</v>
      </c>
    </row>
    <row r="27" spans="1:17" x14ac:dyDescent="0.2">
      <c r="A27" s="1" t="s">
        <v>139</v>
      </c>
      <c r="F27" s="49">
        <f>(1-Drivers!$AG$17)</f>
        <v>5.0000000000000044E-2</v>
      </c>
      <c r="G27" s="49">
        <f>(1-Drivers!$AG$17)</f>
        <v>5.0000000000000044E-2</v>
      </c>
      <c r="H27" s="49">
        <f>(1-Drivers!$AG$17)</f>
        <v>5.0000000000000044E-2</v>
      </c>
      <c r="I27" s="49">
        <f>(1-Drivers!$AG$17)</f>
        <v>5.0000000000000044E-2</v>
      </c>
      <c r="J27" s="49">
        <f>(1-Drivers!$AG$17)</f>
        <v>5.0000000000000044E-2</v>
      </c>
      <c r="K27" s="49">
        <f>(1-Drivers!$AG$17)</f>
        <v>5.0000000000000044E-2</v>
      </c>
      <c r="L27" s="49">
        <f>(1-Drivers!$AG$17)</f>
        <v>5.0000000000000044E-2</v>
      </c>
      <c r="M27" s="49">
        <f>(1-Drivers!$AG$17)</f>
        <v>5.0000000000000044E-2</v>
      </c>
      <c r="O27" s="84"/>
      <c r="P27" s="84">
        <f>M27</f>
        <v>5.0000000000000044E-2</v>
      </c>
      <c r="Q27" s="84">
        <f>M27</f>
        <v>5.0000000000000044E-2</v>
      </c>
    </row>
    <row r="28" spans="1:17" x14ac:dyDescent="0.2">
      <c r="A28" s="16" t="s">
        <v>142</v>
      </c>
      <c r="B28" s="16"/>
      <c r="C28" s="16"/>
      <c r="D28" s="16"/>
      <c r="E28" s="16"/>
      <c r="F28" s="35">
        <f t="shared" ref="F28:M28" si="1">(F25*F26)/F27</f>
        <v>646.30218813089209</v>
      </c>
      <c r="G28" s="35">
        <f t="shared" si="1"/>
        <v>652.17552402298509</v>
      </c>
      <c r="H28" s="35">
        <f t="shared" si="1"/>
        <v>658.23372185272706</v>
      </c>
      <c r="I28" s="35">
        <f t="shared" si="1"/>
        <v>664.38656257263256</v>
      </c>
      <c r="J28" s="35">
        <f t="shared" si="1"/>
        <v>691.24310539070279</v>
      </c>
      <c r="K28" s="35">
        <f t="shared" si="1"/>
        <v>698.40550263224679</v>
      </c>
      <c r="L28" s="35">
        <f t="shared" si="1"/>
        <v>705.79078416676691</v>
      </c>
      <c r="M28" s="35">
        <f t="shared" si="1"/>
        <v>713.29728492090351</v>
      </c>
      <c r="N28" s="16"/>
      <c r="O28" s="35"/>
      <c r="P28" s="35">
        <f>(P25*P26)/P27</f>
        <v>647.74843510074402</v>
      </c>
      <c r="Q28" s="35">
        <f>(Q25*Q26)/Q27</f>
        <v>694.23064564816468</v>
      </c>
    </row>
    <row r="29" spans="1:17" x14ac:dyDescent="0.2">
      <c r="F29" s="21"/>
      <c r="G29" s="21"/>
      <c r="H29" s="21"/>
      <c r="I29" s="21"/>
      <c r="J29" s="21"/>
      <c r="K29" s="21"/>
      <c r="L29" s="21"/>
      <c r="M29" s="21"/>
    </row>
    <row r="30" spans="1:17" x14ac:dyDescent="0.2">
      <c r="A30" s="7" t="s">
        <v>135</v>
      </c>
      <c r="B30" s="7"/>
      <c r="C30" s="7"/>
      <c r="D30" s="7"/>
      <c r="E30" s="7"/>
      <c r="F30" s="86">
        <f t="shared" ref="F30:M30" si="2">F28/F23</f>
        <v>58.4488486958492</v>
      </c>
      <c r="G30" s="86">
        <f t="shared" si="2"/>
        <v>53.240453844341239</v>
      </c>
      <c r="H30" s="86">
        <f t="shared" si="2"/>
        <v>51.118420713692728</v>
      </c>
      <c r="I30" s="86">
        <f t="shared" si="2"/>
        <v>50.967044145722525</v>
      </c>
      <c r="J30" s="86">
        <f t="shared" si="2"/>
        <v>53.636527492391934</v>
      </c>
      <c r="K30" s="86">
        <f t="shared" si="2"/>
        <v>54.715829995947637</v>
      </c>
      <c r="L30" s="86">
        <f t="shared" si="2"/>
        <v>55.732070795543258</v>
      </c>
      <c r="M30" s="86">
        <f t="shared" si="2"/>
        <v>56.677782107970515</v>
      </c>
      <c r="N30" s="7"/>
      <c r="O30" s="7"/>
      <c r="P30" s="86">
        <f>P28/P23</f>
        <v>49.690684530503489</v>
      </c>
      <c r="Q30" s="86">
        <f>Q28/Q23</f>
        <v>55.162768874250723</v>
      </c>
    </row>
  </sheetData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3C3174-5D4F-4574-BAC5-74FE20819252}">
  <dimension ref="A1:AK80"/>
  <sheetViews>
    <sheetView showGridLines="0" workbookViewId="0">
      <pane xSplit="1" ySplit="3" topLeftCell="B4" activePane="bottomRight" state="frozen"/>
      <selection activeCell="J11" sqref="J11"/>
      <selection pane="topRight" activeCell="J11" sqref="J11"/>
      <selection pane="bottomLeft" activeCell="J11" sqref="J11"/>
      <selection pane="bottomRight"/>
    </sheetView>
  </sheetViews>
  <sheetFormatPr defaultRowHeight="12.75" outlineLevelRow="2" outlineLevelCol="1" x14ac:dyDescent="0.2"/>
  <cols>
    <col min="1" max="1" width="41.7109375" style="1" customWidth="1"/>
    <col min="2" max="25" width="10.5703125" style="1" customWidth="1" outlineLevel="1"/>
    <col min="26" max="33" width="10.5703125" style="1" customWidth="1"/>
    <col min="34" max="34" width="53.140625" style="1" customWidth="1"/>
    <col min="35" max="16384" width="9.140625" style="1"/>
  </cols>
  <sheetData>
    <row r="1" spans="1:37" s="65" customFormat="1" x14ac:dyDescent="0.2">
      <c r="A1" s="37" t="s">
        <v>196</v>
      </c>
    </row>
    <row r="2" spans="1:37" s="65" customFormat="1" x14ac:dyDescent="0.2">
      <c r="A2" s="37" t="s">
        <v>70</v>
      </c>
    </row>
    <row r="3" spans="1:37" s="65" customFormat="1" x14ac:dyDescent="0.2">
      <c r="A3" s="37" t="s">
        <v>71</v>
      </c>
      <c r="B3" s="66" t="s">
        <v>188</v>
      </c>
      <c r="C3" s="66" t="s">
        <v>189</v>
      </c>
      <c r="D3" s="66" t="s">
        <v>190</v>
      </c>
      <c r="E3" s="66" t="s">
        <v>191</v>
      </c>
      <c r="F3" s="66" t="s">
        <v>185</v>
      </c>
      <c r="G3" s="66" t="s">
        <v>186</v>
      </c>
      <c r="H3" s="66" t="s">
        <v>187</v>
      </c>
      <c r="I3" s="66" t="s">
        <v>101</v>
      </c>
      <c r="J3" s="66" t="s">
        <v>89</v>
      </c>
      <c r="K3" s="66" t="s">
        <v>90</v>
      </c>
      <c r="L3" s="66" t="s">
        <v>91</v>
      </c>
      <c r="M3" s="66" t="s">
        <v>92</v>
      </c>
      <c r="N3" s="66" t="s">
        <v>93</v>
      </c>
      <c r="O3" s="66" t="s">
        <v>94</v>
      </c>
      <c r="P3" s="66" t="s">
        <v>95</v>
      </c>
      <c r="Q3" s="66" t="s">
        <v>96</v>
      </c>
      <c r="R3" s="66" t="s">
        <v>84</v>
      </c>
      <c r="S3" s="66" t="s">
        <v>85</v>
      </c>
      <c r="T3" s="66" t="s">
        <v>86</v>
      </c>
      <c r="U3" s="66" t="s">
        <v>87</v>
      </c>
      <c r="V3" s="66" t="s">
        <v>11</v>
      </c>
      <c r="W3" s="66" t="s">
        <v>12</v>
      </c>
      <c r="X3" s="66" t="s">
        <v>13</v>
      </c>
      <c r="Y3" s="66" t="s">
        <v>14</v>
      </c>
      <c r="Z3" s="66" t="s">
        <v>15</v>
      </c>
      <c r="AA3" s="66" t="s">
        <v>16</v>
      </c>
      <c r="AB3" s="66" t="s">
        <v>17</v>
      </c>
      <c r="AC3" s="66" t="s">
        <v>18</v>
      </c>
      <c r="AD3" s="66" t="s">
        <v>3</v>
      </c>
      <c r="AE3" s="66" t="s">
        <v>4</v>
      </c>
      <c r="AF3" s="66" t="s">
        <v>5</v>
      </c>
      <c r="AG3" s="66" t="s">
        <v>6</v>
      </c>
      <c r="AH3" s="67" t="s">
        <v>145</v>
      </c>
      <c r="AI3" s="67"/>
      <c r="AJ3" s="67"/>
      <c r="AK3" s="67"/>
    </row>
    <row r="5" spans="1:37" s="37" customFormat="1" outlineLevel="2" x14ac:dyDescent="0.2">
      <c r="A5" s="37" t="s">
        <v>67</v>
      </c>
    </row>
    <row r="6" spans="1:37" outlineLevel="2" x14ac:dyDescent="0.2"/>
    <row r="7" spans="1:37" s="16" customFormat="1" outlineLevel="1" x14ac:dyDescent="0.2">
      <c r="A7" s="16" t="s">
        <v>22</v>
      </c>
      <c r="B7" s="18">
        <f t="shared" ref="B7:I7" si="0">C7/(1+B9)</f>
        <v>971.57260440082882</v>
      </c>
      <c r="C7" s="18">
        <f t="shared" si="0"/>
        <v>1075.2218349665504</v>
      </c>
      <c r="D7" s="18">
        <f t="shared" si="0"/>
        <v>1189.9285644244844</v>
      </c>
      <c r="E7" s="18">
        <f t="shared" si="0"/>
        <v>1316.8724279835362</v>
      </c>
      <c r="F7" s="18">
        <f t="shared" si="0"/>
        <v>1457.3589066012435</v>
      </c>
      <c r="G7" s="18">
        <f t="shared" si="0"/>
        <v>1612.8327524498259</v>
      </c>
      <c r="H7" s="18">
        <f t="shared" si="0"/>
        <v>1784.892846636727</v>
      </c>
      <c r="I7" s="18">
        <f t="shared" si="0"/>
        <v>1975.3086419753049</v>
      </c>
      <c r="J7" s="18">
        <f t="shared" ref="J7:Q7" si="1">K7/(1+J9)</f>
        <v>2186.038359901866</v>
      </c>
      <c r="K7" s="18">
        <f t="shared" si="1"/>
        <v>2419.2491286747399</v>
      </c>
      <c r="L7" s="18">
        <f t="shared" si="1"/>
        <v>2677.3392699550918</v>
      </c>
      <c r="M7" s="18">
        <f t="shared" si="1"/>
        <v>2962.962962962959</v>
      </c>
      <c r="N7" s="18">
        <f t="shared" si="1"/>
        <v>3279.0575398528008</v>
      </c>
      <c r="O7" s="18">
        <f t="shared" si="1"/>
        <v>3628.8736930121117</v>
      </c>
      <c r="P7" s="18">
        <f t="shared" si="1"/>
        <v>4016.0089049326398</v>
      </c>
      <c r="Q7" s="18">
        <f t="shared" si="1"/>
        <v>4444.4444444444407</v>
      </c>
      <c r="R7" s="18">
        <f t="shared" ref="R7:X7" si="2">S7/(1+R9)</f>
        <v>4918.5863097792035</v>
      </c>
      <c r="S7" s="18">
        <f t="shared" si="2"/>
        <v>5443.3105395181701</v>
      </c>
      <c r="T7" s="18">
        <f t="shared" si="2"/>
        <v>6024.0133573989624</v>
      </c>
      <c r="U7" s="18">
        <f t="shared" si="2"/>
        <v>6666.6666666666642</v>
      </c>
      <c r="V7" s="18">
        <f t="shared" si="2"/>
        <v>7377.8794646688084</v>
      </c>
      <c r="W7" s="18">
        <f t="shared" si="2"/>
        <v>8164.9658092772588</v>
      </c>
      <c r="X7" s="18">
        <f t="shared" si="2"/>
        <v>9036.0200360984472</v>
      </c>
      <c r="Y7" s="17">
        <v>10000</v>
      </c>
      <c r="Z7" s="18">
        <f t="shared" ref="Z7:AG7" si="3">Y7*(1+Z9)</f>
        <v>11066.819197003217</v>
      </c>
      <c r="AA7" s="18">
        <f t="shared" si="3"/>
        <v>12247.448713915892</v>
      </c>
      <c r="AB7" s="18">
        <f t="shared" si="3"/>
        <v>13554.030054147675</v>
      </c>
      <c r="AC7" s="18">
        <f t="shared" si="3"/>
        <v>15000.000000000005</v>
      </c>
      <c r="AD7" s="18">
        <f t="shared" si="3"/>
        <v>16600.22879550483</v>
      </c>
      <c r="AE7" s="18">
        <f t="shared" si="3"/>
        <v>18371.173070873843</v>
      </c>
      <c r="AF7" s="18">
        <f t="shared" si="3"/>
        <v>20331.04508122152</v>
      </c>
      <c r="AG7" s="18">
        <f t="shared" si="3"/>
        <v>22500.000000000015</v>
      </c>
      <c r="AH7" s="63"/>
      <c r="AI7" s="19"/>
      <c r="AJ7" s="19"/>
      <c r="AK7" s="19"/>
    </row>
    <row r="8" spans="1:37" outlineLevel="1" x14ac:dyDescent="0.2">
      <c r="A8" s="4" t="s">
        <v>23</v>
      </c>
      <c r="B8" s="15"/>
      <c r="C8" s="15"/>
      <c r="D8" s="15"/>
      <c r="E8" s="15"/>
      <c r="F8" s="15">
        <f t="shared" ref="F8:AG8" si="4">F7/B7-1</f>
        <v>0.50000000000000022</v>
      </c>
      <c r="G8" s="15">
        <f t="shared" si="4"/>
        <v>0.50000000000000022</v>
      </c>
      <c r="H8" s="15">
        <f t="shared" si="4"/>
        <v>0.50000000000000022</v>
      </c>
      <c r="I8" s="15">
        <f t="shared" si="4"/>
        <v>0.50000000000000044</v>
      </c>
      <c r="J8" s="15">
        <f t="shared" si="4"/>
        <v>0.50000000000000044</v>
      </c>
      <c r="K8" s="15">
        <f t="shared" si="4"/>
        <v>0.50000000000000067</v>
      </c>
      <c r="L8" s="15">
        <f t="shared" si="4"/>
        <v>0.50000000000000067</v>
      </c>
      <c r="M8" s="15">
        <f t="shared" si="4"/>
        <v>0.50000000000000089</v>
      </c>
      <c r="N8" s="15">
        <f t="shared" si="4"/>
        <v>0.50000000000000089</v>
      </c>
      <c r="O8" s="15">
        <f t="shared" si="4"/>
        <v>0.50000000000000067</v>
      </c>
      <c r="P8" s="15">
        <f t="shared" si="4"/>
        <v>0.50000000000000067</v>
      </c>
      <c r="Q8" s="15">
        <f t="shared" si="4"/>
        <v>0.50000000000000067</v>
      </c>
      <c r="R8" s="15">
        <f t="shared" si="4"/>
        <v>0.50000000000000067</v>
      </c>
      <c r="S8" s="15">
        <f t="shared" si="4"/>
        <v>0.50000000000000067</v>
      </c>
      <c r="T8" s="15">
        <f t="shared" si="4"/>
        <v>0.50000000000000067</v>
      </c>
      <c r="U8" s="15">
        <f t="shared" si="4"/>
        <v>0.50000000000000067</v>
      </c>
      <c r="V8" s="15">
        <f t="shared" si="4"/>
        <v>0.50000000000000067</v>
      </c>
      <c r="W8" s="15">
        <f t="shared" si="4"/>
        <v>0.50000000000000067</v>
      </c>
      <c r="X8" s="15">
        <f t="shared" si="4"/>
        <v>0.50000000000000067</v>
      </c>
      <c r="Y8" s="15">
        <f t="shared" si="4"/>
        <v>0.50000000000000044</v>
      </c>
      <c r="Z8" s="15">
        <f t="shared" si="4"/>
        <v>0.50000000000000044</v>
      </c>
      <c r="AA8" s="15">
        <f t="shared" si="4"/>
        <v>0.50000000000000044</v>
      </c>
      <c r="AB8" s="15">
        <f t="shared" si="4"/>
        <v>0.50000000000000044</v>
      </c>
      <c r="AC8" s="15">
        <f t="shared" si="4"/>
        <v>0.50000000000000044</v>
      </c>
      <c r="AD8" s="15">
        <f t="shared" si="4"/>
        <v>0.50000000000000044</v>
      </c>
      <c r="AE8" s="15">
        <f t="shared" si="4"/>
        <v>0.50000000000000044</v>
      </c>
      <c r="AF8" s="15">
        <f t="shared" si="4"/>
        <v>0.50000000000000044</v>
      </c>
      <c r="AG8" s="15">
        <f t="shared" si="4"/>
        <v>0.50000000000000044</v>
      </c>
      <c r="AH8" s="51" t="s">
        <v>148</v>
      </c>
    </row>
    <row r="9" spans="1:37" outlineLevel="1" x14ac:dyDescent="0.2">
      <c r="A9" s="4" t="s">
        <v>30</v>
      </c>
      <c r="B9" s="12">
        <f>(1.5)^(1/4)-1</f>
        <v>0.1066819197003217</v>
      </c>
      <c r="C9" s="12">
        <f>(1.5)^(1/4)-1</f>
        <v>0.1066819197003217</v>
      </c>
      <c r="D9" s="12">
        <f>(1.5)^(1/4)-1</f>
        <v>0.1066819197003217</v>
      </c>
      <c r="E9" s="12">
        <f>(1.5)^(1/4)-1</f>
        <v>0.1066819197003217</v>
      </c>
      <c r="F9" s="12">
        <f t="shared" ref="F9:Q9" si="5">(1.5)^(1/4)-1</f>
        <v>0.1066819197003217</v>
      </c>
      <c r="G9" s="12">
        <f t="shared" si="5"/>
        <v>0.1066819197003217</v>
      </c>
      <c r="H9" s="12">
        <f t="shared" si="5"/>
        <v>0.1066819197003217</v>
      </c>
      <c r="I9" s="12">
        <f t="shared" si="5"/>
        <v>0.1066819197003217</v>
      </c>
      <c r="J9" s="12">
        <f t="shared" si="5"/>
        <v>0.1066819197003217</v>
      </c>
      <c r="K9" s="12">
        <f t="shared" si="5"/>
        <v>0.1066819197003217</v>
      </c>
      <c r="L9" s="12">
        <f t="shared" si="5"/>
        <v>0.1066819197003217</v>
      </c>
      <c r="M9" s="12">
        <f t="shared" si="5"/>
        <v>0.1066819197003217</v>
      </c>
      <c r="N9" s="12">
        <f t="shared" si="5"/>
        <v>0.1066819197003217</v>
      </c>
      <c r="O9" s="12">
        <f t="shared" si="5"/>
        <v>0.1066819197003217</v>
      </c>
      <c r="P9" s="12">
        <f t="shared" si="5"/>
        <v>0.1066819197003217</v>
      </c>
      <c r="Q9" s="12">
        <f t="shared" si="5"/>
        <v>0.1066819197003217</v>
      </c>
      <c r="R9" s="12">
        <f t="shared" ref="R9:AG9" si="6">(1.5)^(1/4)-1</f>
        <v>0.1066819197003217</v>
      </c>
      <c r="S9" s="12">
        <f t="shared" si="6"/>
        <v>0.1066819197003217</v>
      </c>
      <c r="T9" s="12">
        <f t="shared" si="6"/>
        <v>0.1066819197003217</v>
      </c>
      <c r="U9" s="12">
        <f t="shared" si="6"/>
        <v>0.1066819197003217</v>
      </c>
      <c r="V9" s="12">
        <f t="shared" si="6"/>
        <v>0.1066819197003217</v>
      </c>
      <c r="W9" s="12">
        <f t="shared" si="6"/>
        <v>0.1066819197003217</v>
      </c>
      <c r="X9" s="12">
        <f t="shared" si="6"/>
        <v>0.1066819197003217</v>
      </c>
      <c r="Y9" s="12">
        <f t="shared" si="6"/>
        <v>0.1066819197003217</v>
      </c>
      <c r="Z9" s="12">
        <f t="shared" si="6"/>
        <v>0.1066819197003217</v>
      </c>
      <c r="AA9" s="12">
        <f t="shared" si="6"/>
        <v>0.1066819197003217</v>
      </c>
      <c r="AB9" s="12">
        <f t="shared" si="6"/>
        <v>0.1066819197003217</v>
      </c>
      <c r="AC9" s="12">
        <f t="shared" si="6"/>
        <v>0.1066819197003217</v>
      </c>
      <c r="AD9" s="12">
        <f t="shared" si="6"/>
        <v>0.1066819197003217</v>
      </c>
      <c r="AE9" s="12">
        <f t="shared" si="6"/>
        <v>0.1066819197003217</v>
      </c>
      <c r="AF9" s="12">
        <f t="shared" si="6"/>
        <v>0.1066819197003217</v>
      </c>
      <c r="AG9" s="12">
        <f t="shared" si="6"/>
        <v>0.1066819197003217</v>
      </c>
      <c r="AH9" s="87" t="s">
        <v>123</v>
      </c>
    </row>
    <row r="10" spans="1:37" outlineLevel="1" x14ac:dyDescent="0.2">
      <c r="AH10" s="51"/>
    </row>
    <row r="11" spans="1:37" s="20" customFormat="1" outlineLevel="1" x14ac:dyDescent="0.2">
      <c r="A11" s="16" t="s">
        <v>32</v>
      </c>
      <c r="AH11" s="88"/>
    </row>
    <row r="12" spans="1:37" outlineLevel="1" x14ac:dyDescent="0.2">
      <c r="A12" s="4" t="s">
        <v>98</v>
      </c>
      <c r="B12" s="12">
        <v>0.65</v>
      </c>
      <c r="C12" s="12">
        <v>0.65</v>
      </c>
      <c r="D12" s="12">
        <v>0.65</v>
      </c>
      <c r="E12" s="12">
        <v>0.65</v>
      </c>
      <c r="F12" s="12">
        <v>0.65</v>
      </c>
      <c r="G12" s="12">
        <v>0.65</v>
      </c>
      <c r="H12" s="12">
        <v>0.65</v>
      </c>
      <c r="I12" s="12">
        <v>0.65</v>
      </c>
      <c r="J12" s="12">
        <f t="shared" ref="J12:U12" si="7">F12+5%</f>
        <v>0.70000000000000007</v>
      </c>
      <c r="K12" s="12">
        <f t="shared" si="7"/>
        <v>0.70000000000000007</v>
      </c>
      <c r="L12" s="12">
        <f t="shared" si="7"/>
        <v>0.70000000000000007</v>
      </c>
      <c r="M12" s="12">
        <f t="shared" si="7"/>
        <v>0.70000000000000007</v>
      </c>
      <c r="N12" s="12">
        <f t="shared" si="7"/>
        <v>0.75000000000000011</v>
      </c>
      <c r="O12" s="12">
        <f t="shared" si="7"/>
        <v>0.75000000000000011</v>
      </c>
      <c r="P12" s="12">
        <f t="shared" si="7"/>
        <v>0.75000000000000011</v>
      </c>
      <c r="Q12" s="12">
        <f t="shared" si="7"/>
        <v>0.75000000000000011</v>
      </c>
      <c r="R12" s="12">
        <f t="shared" si="7"/>
        <v>0.80000000000000016</v>
      </c>
      <c r="S12" s="12">
        <f t="shared" si="7"/>
        <v>0.80000000000000016</v>
      </c>
      <c r="T12" s="12">
        <f t="shared" si="7"/>
        <v>0.80000000000000016</v>
      </c>
      <c r="U12" s="12">
        <f t="shared" si="7"/>
        <v>0.80000000000000016</v>
      </c>
      <c r="V12" s="12">
        <f t="shared" ref="V12:AG12" si="8">R12+5%</f>
        <v>0.8500000000000002</v>
      </c>
      <c r="W12" s="12">
        <f t="shared" si="8"/>
        <v>0.8500000000000002</v>
      </c>
      <c r="X12" s="12">
        <f t="shared" si="8"/>
        <v>0.8500000000000002</v>
      </c>
      <c r="Y12" s="12">
        <f t="shared" si="8"/>
        <v>0.8500000000000002</v>
      </c>
      <c r="Z12" s="12">
        <f t="shared" si="8"/>
        <v>0.90000000000000024</v>
      </c>
      <c r="AA12" s="12">
        <f t="shared" si="8"/>
        <v>0.90000000000000024</v>
      </c>
      <c r="AB12" s="12">
        <f t="shared" si="8"/>
        <v>0.90000000000000024</v>
      </c>
      <c r="AC12" s="12">
        <f t="shared" si="8"/>
        <v>0.90000000000000024</v>
      </c>
      <c r="AD12" s="12">
        <f t="shared" si="8"/>
        <v>0.95000000000000029</v>
      </c>
      <c r="AE12" s="12">
        <f t="shared" si="8"/>
        <v>0.95000000000000029</v>
      </c>
      <c r="AF12" s="12">
        <f t="shared" si="8"/>
        <v>0.95000000000000029</v>
      </c>
      <c r="AG12" s="12">
        <f t="shared" si="8"/>
        <v>0.95000000000000029</v>
      </c>
      <c r="AH12" s="87" t="s">
        <v>146</v>
      </c>
    </row>
    <row r="13" spans="1:37" outlineLevel="1" x14ac:dyDescent="0.2">
      <c r="A13" s="4" t="s">
        <v>97</v>
      </c>
      <c r="B13" s="12">
        <v>0.35</v>
      </c>
      <c r="C13" s="12">
        <v>0.35</v>
      </c>
      <c r="D13" s="12">
        <v>0.35</v>
      </c>
      <c r="E13" s="12">
        <v>0.35</v>
      </c>
      <c r="F13" s="12">
        <v>0.35</v>
      </c>
      <c r="G13" s="12">
        <v>0.35</v>
      </c>
      <c r="H13" s="12">
        <v>0.35</v>
      </c>
      <c r="I13" s="12">
        <v>0.35</v>
      </c>
      <c r="J13" s="12">
        <f>F13-5%</f>
        <v>0.3</v>
      </c>
      <c r="K13" s="12">
        <f>G13-5%</f>
        <v>0.3</v>
      </c>
      <c r="L13" s="12">
        <f>H13-5%</f>
        <v>0.3</v>
      </c>
      <c r="M13" s="12">
        <f>I13-5%</f>
        <v>0.3</v>
      </c>
      <c r="N13" s="12">
        <f>J13-5%</f>
        <v>0.25</v>
      </c>
      <c r="O13" s="12">
        <f t="shared" ref="O13:AG13" si="9">K13-5%</f>
        <v>0.25</v>
      </c>
      <c r="P13" s="12">
        <f t="shared" si="9"/>
        <v>0.25</v>
      </c>
      <c r="Q13" s="12">
        <f t="shared" si="9"/>
        <v>0.25</v>
      </c>
      <c r="R13" s="12">
        <f t="shared" si="9"/>
        <v>0.2</v>
      </c>
      <c r="S13" s="12">
        <f t="shared" si="9"/>
        <v>0.2</v>
      </c>
      <c r="T13" s="12">
        <f t="shared" si="9"/>
        <v>0.2</v>
      </c>
      <c r="U13" s="12">
        <f t="shared" si="9"/>
        <v>0.2</v>
      </c>
      <c r="V13" s="12">
        <f t="shared" si="9"/>
        <v>0.15000000000000002</v>
      </c>
      <c r="W13" s="12">
        <f t="shared" si="9"/>
        <v>0.15000000000000002</v>
      </c>
      <c r="X13" s="12">
        <f t="shared" si="9"/>
        <v>0.15000000000000002</v>
      </c>
      <c r="Y13" s="12">
        <f t="shared" si="9"/>
        <v>0.15000000000000002</v>
      </c>
      <c r="Z13" s="12">
        <f t="shared" si="9"/>
        <v>0.10000000000000002</v>
      </c>
      <c r="AA13" s="12">
        <f t="shared" si="9"/>
        <v>0.10000000000000002</v>
      </c>
      <c r="AB13" s="12">
        <f t="shared" si="9"/>
        <v>0.10000000000000002</v>
      </c>
      <c r="AC13" s="12">
        <f t="shared" si="9"/>
        <v>0.10000000000000002</v>
      </c>
      <c r="AD13" s="12">
        <f t="shared" si="9"/>
        <v>5.0000000000000017E-2</v>
      </c>
      <c r="AE13" s="12">
        <f t="shared" si="9"/>
        <v>5.0000000000000017E-2</v>
      </c>
      <c r="AF13" s="12">
        <f t="shared" si="9"/>
        <v>5.0000000000000017E-2</v>
      </c>
      <c r="AG13" s="12">
        <f t="shared" si="9"/>
        <v>5.0000000000000017E-2</v>
      </c>
      <c r="AH13" s="87"/>
    </row>
    <row r="14" spans="1:37" outlineLevel="1" x14ac:dyDescent="0.2">
      <c r="A14" s="4" t="s">
        <v>106</v>
      </c>
      <c r="B14" s="12">
        <v>0.2</v>
      </c>
      <c r="C14" s="12">
        <v>0.2</v>
      </c>
      <c r="D14" s="12">
        <v>0.2</v>
      </c>
      <c r="E14" s="12">
        <v>0.2</v>
      </c>
      <c r="F14" s="12">
        <v>0.2</v>
      </c>
      <c r="G14" s="12">
        <v>0.2</v>
      </c>
      <c r="H14" s="12">
        <v>0.2</v>
      </c>
      <c r="I14" s="12">
        <v>0.2</v>
      </c>
      <c r="J14" s="12">
        <v>0.2</v>
      </c>
      <c r="K14" s="12">
        <v>0.2</v>
      </c>
      <c r="L14" s="12">
        <v>0.2</v>
      </c>
      <c r="M14" s="12">
        <v>0.2</v>
      </c>
      <c r="N14" s="12">
        <v>0.2</v>
      </c>
      <c r="O14" s="12">
        <v>0.2</v>
      </c>
      <c r="P14" s="12">
        <v>0.2</v>
      </c>
      <c r="Q14" s="12">
        <v>0.2</v>
      </c>
      <c r="R14" s="12">
        <v>0.2</v>
      </c>
      <c r="S14" s="12">
        <v>0.2</v>
      </c>
      <c r="T14" s="12">
        <v>0.2</v>
      </c>
      <c r="U14" s="12">
        <v>0.2</v>
      </c>
      <c r="V14" s="12">
        <v>0.2</v>
      </c>
      <c r="W14" s="12">
        <v>0.2</v>
      </c>
      <c r="X14" s="12">
        <v>0.2</v>
      </c>
      <c r="Y14" s="12">
        <v>0.2</v>
      </c>
      <c r="Z14" s="12">
        <f t="shared" ref="Z14:AG14" si="10">V14+5%</f>
        <v>0.25</v>
      </c>
      <c r="AA14" s="12">
        <f t="shared" si="10"/>
        <v>0.25</v>
      </c>
      <c r="AB14" s="12">
        <f t="shared" si="10"/>
        <v>0.25</v>
      </c>
      <c r="AC14" s="12">
        <f t="shared" si="10"/>
        <v>0.25</v>
      </c>
      <c r="AD14" s="12">
        <f t="shared" si="10"/>
        <v>0.3</v>
      </c>
      <c r="AE14" s="12">
        <f t="shared" si="10"/>
        <v>0.3</v>
      </c>
      <c r="AF14" s="12">
        <f t="shared" si="10"/>
        <v>0.3</v>
      </c>
      <c r="AG14" s="12">
        <f t="shared" si="10"/>
        <v>0.3</v>
      </c>
      <c r="AH14" s="51" t="s">
        <v>147</v>
      </c>
    </row>
    <row r="15" spans="1:37" outlineLevel="1" x14ac:dyDescent="0.2">
      <c r="AH15" s="51"/>
    </row>
    <row r="16" spans="1:37" s="20" customFormat="1" outlineLevel="1" x14ac:dyDescent="0.2">
      <c r="A16" s="16" t="s">
        <v>68</v>
      </c>
      <c r="AH16" s="88"/>
    </row>
    <row r="17" spans="1:34" outlineLevel="1" x14ac:dyDescent="0.2">
      <c r="A17" s="4" t="s">
        <v>25</v>
      </c>
      <c r="B17" s="12">
        <v>0.95</v>
      </c>
      <c r="C17" s="12">
        <v>0.95</v>
      </c>
      <c r="D17" s="12">
        <v>0.95</v>
      </c>
      <c r="E17" s="12">
        <v>0.95</v>
      </c>
      <c r="F17" s="12">
        <v>0.95</v>
      </c>
      <c r="G17" s="12">
        <v>0.95</v>
      </c>
      <c r="H17" s="12">
        <v>0.95</v>
      </c>
      <c r="I17" s="12">
        <v>0.95</v>
      </c>
      <c r="J17" s="12">
        <v>0.95</v>
      </c>
      <c r="K17" s="12">
        <v>0.95</v>
      </c>
      <c r="L17" s="12">
        <v>0.95</v>
      </c>
      <c r="M17" s="12">
        <v>0.95</v>
      </c>
      <c r="N17" s="12">
        <v>0.95</v>
      </c>
      <c r="O17" s="12">
        <v>0.95</v>
      </c>
      <c r="P17" s="12">
        <v>0.95</v>
      </c>
      <c r="Q17" s="12">
        <v>0.95</v>
      </c>
      <c r="R17" s="12">
        <v>0.95</v>
      </c>
      <c r="S17" s="12">
        <v>0.95</v>
      </c>
      <c r="T17" s="12">
        <v>0.95</v>
      </c>
      <c r="U17" s="12">
        <v>0.95</v>
      </c>
      <c r="V17" s="12">
        <v>0.95</v>
      </c>
      <c r="W17" s="12">
        <v>0.95</v>
      </c>
      <c r="X17" s="12">
        <v>0.95</v>
      </c>
      <c r="Y17" s="12">
        <v>0.95</v>
      </c>
      <c r="Z17" s="12">
        <v>0.95</v>
      </c>
      <c r="AA17" s="12">
        <v>0.95</v>
      </c>
      <c r="AB17" s="12">
        <v>0.95</v>
      </c>
      <c r="AC17" s="12">
        <v>0.95</v>
      </c>
      <c r="AD17" s="12">
        <v>0.95</v>
      </c>
      <c r="AE17" s="12">
        <v>0.95</v>
      </c>
      <c r="AF17" s="12">
        <v>0.95</v>
      </c>
      <c r="AG17" s="12">
        <v>0.95</v>
      </c>
      <c r="AH17" s="51" t="s">
        <v>149</v>
      </c>
    </row>
    <row r="18" spans="1:34" outlineLevel="1" x14ac:dyDescent="0.2">
      <c r="A18" s="4" t="s">
        <v>26</v>
      </c>
      <c r="B18" s="12">
        <v>0.95</v>
      </c>
      <c r="C18" s="12">
        <v>0.95</v>
      </c>
      <c r="D18" s="12">
        <v>0.95</v>
      </c>
      <c r="E18" s="12">
        <v>0.95</v>
      </c>
      <c r="F18" s="12">
        <v>0.95</v>
      </c>
      <c r="G18" s="12">
        <v>0.95</v>
      </c>
      <c r="H18" s="12">
        <v>0.95</v>
      </c>
      <c r="I18" s="12">
        <v>0.95</v>
      </c>
      <c r="J18" s="12">
        <v>0.95</v>
      </c>
      <c r="K18" s="12">
        <v>0.95</v>
      </c>
      <c r="L18" s="12">
        <v>0.95</v>
      </c>
      <c r="M18" s="12">
        <v>0.95</v>
      </c>
      <c r="N18" s="12">
        <v>0.95</v>
      </c>
      <c r="O18" s="12">
        <v>0.95</v>
      </c>
      <c r="P18" s="12">
        <v>0.95</v>
      </c>
      <c r="Q18" s="12">
        <v>0.95</v>
      </c>
      <c r="R18" s="12">
        <v>0.95</v>
      </c>
      <c r="S18" s="12">
        <v>0.95</v>
      </c>
      <c r="T18" s="12">
        <v>0.95</v>
      </c>
      <c r="U18" s="12">
        <v>0.95</v>
      </c>
      <c r="V18" s="12">
        <v>0.95</v>
      </c>
      <c r="W18" s="12">
        <v>0.95</v>
      </c>
      <c r="X18" s="12">
        <v>0.95</v>
      </c>
      <c r="Y18" s="12">
        <v>0.95</v>
      </c>
      <c r="Z18" s="12">
        <v>0.95</v>
      </c>
      <c r="AA18" s="12">
        <v>0.95</v>
      </c>
      <c r="AB18" s="12">
        <v>0.95</v>
      </c>
      <c r="AC18" s="12">
        <v>0.95</v>
      </c>
      <c r="AD18" s="12">
        <v>0.95</v>
      </c>
      <c r="AE18" s="12">
        <v>0.95</v>
      </c>
      <c r="AF18" s="12">
        <v>0.95</v>
      </c>
      <c r="AG18" s="12">
        <v>0.95</v>
      </c>
      <c r="AH18" s="51"/>
    </row>
    <row r="19" spans="1:34" outlineLevel="1" x14ac:dyDescent="0.2">
      <c r="AH19" s="51"/>
    </row>
    <row r="20" spans="1:34" s="16" customFormat="1" outlineLevel="1" x14ac:dyDescent="0.2">
      <c r="A20" s="16" t="s">
        <v>31</v>
      </c>
      <c r="AH20" s="63"/>
    </row>
    <row r="21" spans="1:34" s="42" customFormat="1" outlineLevel="1" x14ac:dyDescent="0.2">
      <c r="A21" s="41" t="s">
        <v>115</v>
      </c>
      <c r="B21" s="81">
        <f t="shared" ref="B21:I21" si="11">F21/(1+B22)</f>
        <v>17.205001010696694</v>
      </c>
      <c r="C21" s="81">
        <f t="shared" si="11"/>
        <v>17.205001010696694</v>
      </c>
      <c r="D21" s="81">
        <f t="shared" si="11"/>
        <v>17.205001010696694</v>
      </c>
      <c r="E21" s="81">
        <f t="shared" si="11"/>
        <v>17.205001010696694</v>
      </c>
      <c r="F21" s="81">
        <f t="shared" si="11"/>
        <v>17.205001010696694</v>
      </c>
      <c r="G21" s="81">
        <f t="shared" si="11"/>
        <v>17.205001010696694</v>
      </c>
      <c r="H21" s="81">
        <f t="shared" si="11"/>
        <v>17.205001010696694</v>
      </c>
      <c r="I21" s="81">
        <f t="shared" si="11"/>
        <v>17.205001010696694</v>
      </c>
      <c r="J21" s="81">
        <f t="shared" ref="J21:X21" si="12">N21/(1+J22)</f>
        <v>17.205001010696694</v>
      </c>
      <c r="K21" s="81">
        <f t="shared" si="12"/>
        <v>17.205001010696694</v>
      </c>
      <c r="L21" s="81">
        <f t="shared" si="12"/>
        <v>17.205001010696694</v>
      </c>
      <c r="M21" s="81">
        <f t="shared" si="12"/>
        <v>17.205001010696694</v>
      </c>
      <c r="N21" s="81">
        <f t="shared" si="12"/>
        <v>17.205001010696694</v>
      </c>
      <c r="O21" s="81">
        <f t="shared" si="12"/>
        <v>17.205001010696694</v>
      </c>
      <c r="P21" s="81">
        <f t="shared" si="12"/>
        <v>17.205001010696694</v>
      </c>
      <c r="Q21" s="81">
        <f t="shared" si="12"/>
        <v>17.205001010696694</v>
      </c>
      <c r="R21" s="81">
        <f t="shared" si="12"/>
        <v>17.205001010696694</v>
      </c>
      <c r="S21" s="81">
        <f t="shared" si="12"/>
        <v>17.205001010696694</v>
      </c>
      <c r="T21" s="81">
        <f t="shared" si="12"/>
        <v>17.205001010696694</v>
      </c>
      <c r="U21" s="81">
        <f t="shared" si="12"/>
        <v>17.205001010696694</v>
      </c>
      <c r="V21" s="81">
        <f t="shared" si="12"/>
        <v>17.205001010696694</v>
      </c>
      <c r="W21" s="81">
        <f t="shared" si="12"/>
        <v>17.205001010696694</v>
      </c>
      <c r="X21" s="81">
        <f t="shared" si="12"/>
        <v>17.205001010696694</v>
      </c>
      <c r="Y21" s="81">
        <f>AC21/(1+Y22)</f>
        <v>17.205001010696694</v>
      </c>
      <c r="Z21" s="82">
        <v>17.205001010696694</v>
      </c>
      <c r="AA21" s="82">
        <f>Z21</f>
        <v>17.205001010696694</v>
      </c>
      <c r="AB21" s="82">
        <f>AA21</f>
        <v>17.205001010696694</v>
      </c>
      <c r="AC21" s="82">
        <f>AB21</f>
        <v>17.205001010696694</v>
      </c>
      <c r="AD21" s="81">
        <f>Z21*(1+AD22)</f>
        <v>17.205001010696694</v>
      </c>
      <c r="AE21" s="81">
        <f>AA21*(1+AE22)</f>
        <v>17.205001010696694</v>
      </c>
      <c r="AF21" s="81">
        <f>AB21*(1+AF22)</f>
        <v>17.205001010696694</v>
      </c>
      <c r="AG21" s="81">
        <f>AC21*(1+AG22)</f>
        <v>17.205001010696694</v>
      </c>
      <c r="AH21" s="89" t="s">
        <v>162</v>
      </c>
    </row>
    <row r="22" spans="1:34" outlineLevel="1" x14ac:dyDescent="0.2">
      <c r="A22" s="5" t="s">
        <v>23</v>
      </c>
      <c r="B22" s="12">
        <v>0</v>
      </c>
      <c r="C22" s="12">
        <v>0</v>
      </c>
      <c r="D22" s="12">
        <v>0</v>
      </c>
      <c r="E22" s="12">
        <v>0</v>
      </c>
      <c r="F22" s="12">
        <v>0</v>
      </c>
      <c r="G22" s="12">
        <v>0</v>
      </c>
      <c r="H22" s="12">
        <v>0</v>
      </c>
      <c r="I22" s="12">
        <v>0</v>
      </c>
      <c r="J22" s="12">
        <v>0</v>
      </c>
      <c r="K22" s="12">
        <v>0</v>
      </c>
      <c r="L22" s="12">
        <v>0</v>
      </c>
      <c r="M22" s="12">
        <v>0</v>
      </c>
      <c r="N22" s="12">
        <v>0</v>
      </c>
      <c r="O22" s="12">
        <v>0</v>
      </c>
      <c r="P22" s="12">
        <v>0</v>
      </c>
      <c r="Q22" s="12">
        <v>0</v>
      </c>
      <c r="R22" s="12">
        <v>0</v>
      </c>
      <c r="S22" s="12">
        <v>0</v>
      </c>
      <c r="T22" s="12">
        <v>0</v>
      </c>
      <c r="U22" s="12">
        <v>0</v>
      </c>
      <c r="V22" s="12">
        <v>0</v>
      </c>
      <c r="W22" s="12">
        <v>0</v>
      </c>
      <c r="X22" s="12">
        <v>0</v>
      </c>
      <c r="Y22" s="12">
        <v>0</v>
      </c>
      <c r="Z22" s="78">
        <f>Z21/V21-1</f>
        <v>0</v>
      </c>
      <c r="AA22" s="78">
        <f>AA21/W21-1</f>
        <v>0</v>
      </c>
      <c r="AB22" s="78">
        <f>AB21/X21-1</f>
        <v>0</v>
      </c>
      <c r="AC22" s="78">
        <f>AC21/Y21-1</f>
        <v>0</v>
      </c>
      <c r="AD22" s="12">
        <v>0</v>
      </c>
      <c r="AE22" s="12">
        <v>0</v>
      </c>
      <c r="AF22" s="12">
        <v>0</v>
      </c>
      <c r="AG22" s="12">
        <v>0</v>
      </c>
      <c r="AH22" s="51"/>
    </row>
    <row r="23" spans="1:34" s="42" customFormat="1" outlineLevel="1" x14ac:dyDescent="0.2">
      <c r="A23" s="41" t="s">
        <v>119</v>
      </c>
      <c r="B23" s="80"/>
      <c r="C23" s="80"/>
      <c r="D23" s="80"/>
      <c r="E23" s="80"/>
      <c r="F23" s="80"/>
      <c r="G23" s="80"/>
      <c r="H23" s="80"/>
      <c r="I23" s="80"/>
      <c r="J23" s="80">
        <f t="shared" ref="J23:Z23" si="13">F21*J24</f>
        <v>3.4410002021393389</v>
      </c>
      <c r="K23" s="80">
        <f t="shared" si="13"/>
        <v>3.4410002021393389</v>
      </c>
      <c r="L23" s="80">
        <f t="shared" si="13"/>
        <v>3.4410002021393389</v>
      </c>
      <c r="M23" s="80">
        <f t="shared" si="13"/>
        <v>3.4410002021393389</v>
      </c>
      <c r="N23" s="80">
        <f t="shared" si="13"/>
        <v>3.4410002021393389</v>
      </c>
      <c r="O23" s="80">
        <f t="shared" si="13"/>
        <v>3.4410002021393389</v>
      </c>
      <c r="P23" s="80">
        <f t="shared" si="13"/>
        <v>3.4410002021393389</v>
      </c>
      <c r="Q23" s="80">
        <f t="shared" si="13"/>
        <v>3.4410002021393389</v>
      </c>
      <c r="R23" s="80">
        <f t="shared" si="13"/>
        <v>3.4410002021393389</v>
      </c>
      <c r="S23" s="80">
        <f t="shared" si="13"/>
        <v>3.4410002021393389</v>
      </c>
      <c r="T23" s="80">
        <f t="shared" si="13"/>
        <v>3.4410002021393389</v>
      </c>
      <c r="U23" s="80">
        <f t="shared" si="13"/>
        <v>3.4410002021393389</v>
      </c>
      <c r="V23" s="80">
        <f t="shared" si="13"/>
        <v>3.4410002021393389</v>
      </c>
      <c r="W23" s="80">
        <f t="shared" si="13"/>
        <v>3.4410002021393389</v>
      </c>
      <c r="X23" s="80">
        <f t="shared" si="13"/>
        <v>3.4410002021393389</v>
      </c>
      <c r="Y23" s="80">
        <f t="shared" si="13"/>
        <v>3.4410002021393389</v>
      </c>
      <c r="Z23" s="80">
        <f t="shared" si="13"/>
        <v>3.4410002021393389</v>
      </c>
      <c r="AA23" s="80">
        <f t="shared" ref="AA23:AG23" si="14">W21*AA24</f>
        <v>3.4410002021393389</v>
      </c>
      <c r="AB23" s="80">
        <f t="shared" si="14"/>
        <v>3.4410002021393389</v>
      </c>
      <c r="AC23" s="80">
        <f t="shared" si="14"/>
        <v>3.4410002021393389</v>
      </c>
      <c r="AD23" s="80">
        <f t="shared" si="14"/>
        <v>3.4410002021393389</v>
      </c>
      <c r="AE23" s="80">
        <f t="shared" si="14"/>
        <v>3.4410002021393389</v>
      </c>
      <c r="AF23" s="80">
        <f t="shared" si="14"/>
        <v>3.4410002021393389</v>
      </c>
      <c r="AG23" s="80">
        <f t="shared" si="14"/>
        <v>3.4410002021393389</v>
      </c>
      <c r="AH23" s="89" t="s">
        <v>144</v>
      </c>
    </row>
    <row r="24" spans="1:34" outlineLevel="1" x14ac:dyDescent="0.2">
      <c r="A24" s="5" t="s">
        <v>120</v>
      </c>
      <c r="B24" s="12"/>
      <c r="C24" s="12"/>
      <c r="D24" s="12"/>
      <c r="E24" s="12"/>
      <c r="F24" s="12"/>
      <c r="G24" s="12"/>
      <c r="H24" s="12"/>
      <c r="I24" s="12"/>
      <c r="J24" s="12">
        <v>0.2</v>
      </c>
      <c r="K24" s="12">
        <v>0.2</v>
      </c>
      <c r="L24" s="12">
        <v>0.2</v>
      </c>
      <c r="M24" s="12">
        <v>0.2</v>
      </c>
      <c r="N24" s="12">
        <v>0.2</v>
      </c>
      <c r="O24" s="12">
        <v>0.2</v>
      </c>
      <c r="P24" s="12">
        <v>0.2</v>
      </c>
      <c r="Q24" s="12">
        <v>0.2</v>
      </c>
      <c r="R24" s="12">
        <v>0.2</v>
      </c>
      <c r="S24" s="12">
        <v>0.2</v>
      </c>
      <c r="T24" s="12">
        <v>0.2</v>
      </c>
      <c r="U24" s="12">
        <v>0.2</v>
      </c>
      <c r="V24" s="12">
        <v>0.2</v>
      </c>
      <c r="W24" s="12">
        <v>0.2</v>
      </c>
      <c r="X24" s="12">
        <v>0.2</v>
      </c>
      <c r="Y24" s="12">
        <v>0.2</v>
      </c>
      <c r="Z24" s="12">
        <v>0.2</v>
      </c>
      <c r="AA24" s="12">
        <v>0.2</v>
      </c>
      <c r="AB24" s="12">
        <v>0.2</v>
      </c>
      <c r="AC24" s="12">
        <v>0.2</v>
      </c>
      <c r="AD24" s="12">
        <v>0.2</v>
      </c>
      <c r="AE24" s="12">
        <v>0.2</v>
      </c>
      <c r="AF24" s="12">
        <v>0.2</v>
      </c>
      <c r="AG24" s="12">
        <v>0.2</v>
      </c>
      <c r="AH24" s="51"/>
    </row>
    <row r="25" spans="1:34" s="42" customFormat="1" outlineLevel="1" x14ac:dyDescent="0.2">
      <c r="A25" s="41" t="s">
        <v>72</v>
      </c>
      <c r="B25" s="81">
        <f t="shared" ref="B25:Y25" si="15">F25/(1+B26)</f>
        <v>100</v>
      </c>
      <c r="C25" s="81">
        <f t="shared" si="15"/>
        <v>100</v>
      </c>
      <c r="D25" s="81">
        <f t="shared" si="15"/>
        <v>100</v>
      </c>
      <c r="E25" s="81">
        <f t="shared" si="15"/>
        <v>100</v>
      </c>
      <c r="F25" s="81">
        <f t="shared" si="15"/>
        <v>100</v>
      </c>
      <c r="G25" s="81">
        <f t="shared" si="15"/>
        <v>100</v>
      </c>
      <c r="H25" s="81">
        <f t="shared" si="15"/>
        <v>100</v>
      </c>
      <c r="I25" s="81">
        <f t="shared" si="15"/>
        <v>100</v>
      </c>
      <c r="J25" s="81">
        <f t="shared" si="15"/>
        <v>100</v>
      </c>
      <c r="K25" s="81">
        <f t="shared" si="15"/>
        <v>100</v>
      </c>
      <c r="L25" s="81">
        <f t="shared" si="15"/>
        <v>100</v>
      </c>
      <c r="M25" s="81">
        <f t="shared" si="15"/>
        <v>100</v>
      </c>
      <c r="N25" s="81">
        <f t="shared" si="15"/>
        <v>100</v>
      </c>
      <c r="O25" s="81">
        <f t="shared" si="15"/>
        <v>100</v>
      </c>
      <c r="P25" s="81">
        <f t="shared" si="15"/>
        <v>100</v>
      </c>
      <c r="Q25" s="81">
        <f t="shared" si="15"/>
        <v>100</v>
      </c>
      <c r="R25" s="81">
        <f t="shared" si="15"/>
        <v>100</v>
      </c>
      <c r="S25" s="81">
        <f t="shared" si="15"/>
        <v>100</v>
      </c>
      <c r="T25" s="81">
        <f t="shared" si="15"/>
        <v>100</v>
      </c>
      <c r="U25" s="81">
        <f t="shared" si="15"/>
        <v>100</v>
      </c>
      <c r="V25" s="81">
        <f t="shared" si="15"/>
        <v>100</v>
      </c>
      <c r="W25" s="81">
        <f t="shared" si="15"/>
        <v>100</v>
      </c>
      <c r="X25" s="81">
        <f t="shared" si="15"/>
        <v>100</v>
      </c>
      <c r="Y25" s="81">
        <f t="shared" si="15"/>
        <v>100</v>
      </c>
      <c r="Z25" s="82">
        <v>100</v>
      </c>
      <c r="AA25" s="82">
        <v>100</v>
      </c>
      <c r="AB25" s="82">
        <v>100</v>
      </c>
      <c r="AC25" s="82">
        <v>100</v>
      </c>
      <c r="AD25" s="81">
        <f>Z25*(1+AD26)</f>
        <v>100</v>
      </c>
      <c r="AE25" s="81">
        <f>AA25*(1+AE26)</f>
        <v>100</v>
      </c>
      <c r="AF25" s="81">
        <f>AB25*(1+AF26)</f>
        <v>100</v>
      </c>
      <c r="AG25" s="81">
        <f>AC25*(1+AG26)</f>
        <v>100</v>
      </c>
      <c r="AH25" s="89" t="s">
        <v>161</v>
      </c>
    </row>
    <row r="26" spans="1:34" outlineLevel="1" x14ac:dyDescent="0.2">
      <c r="A26" s="5" t="s">
        <v>23</v>
      </c>
      <c r="B26" s="12">
        <v>0</v>
      </c>
      <c r="C26" s="12">
        <v>0</v>
      </c>
      <c r="D26" s="12">
        <v>0</v>
      </c>
      <c r="E26" s="12">
        <v>0</v>
      </c>
      <c r="F26" s="12">
        <v>0</v>
      </c>
      <c r="G26" s="12">
        <v>0</v>
      </c>
      <c r="H26" s="12">
        <v>0</v>
      </c>
      <c r="I26" s="12">
        <v>0</v>
      </c>
      <c r="J26" s="12">
        <v>0</v>
      </c>
      <c r="K26" s="12">
        <v>0</v>
      </c>
      <c r="L26" s="12">
        <v>0</v>
      </c>
      <c r="M26" s="12">
        <v>0</v>
      </c>
      <c r="N26" s="12">
        <v>0</v>
      </c>
      <c r="O26" s="12">
        <v>0</v>
      </c>
      <c r="P26" s="12">
        <v>0</v>
      </c>
      <c r="Q26" s="12">
        <v>0</v>
      </c>
      <c r="R26" s="12">
        <v>0</v>
      </c>
      <c r="S26" s="12">
        <v>0</v>
      </c>
      <c r="T26" s="12">
        <v>0</v>
      </c>
      <c r="U26" s="12">
        <v>0</v>
      </c>
      <c r="V26" s="12">
        <v>0</v>
      </c>
      <c r="W26" s="12">
        <v>0</v>
      </c>
      <c r="X26" s="12">
        <v>0</v>
      </c>
      <c r="Y26" s="12">
        <v>0</v>
      </c>
      <c r="Z26" s="78">
        <f>Z25/V25-1</f>
        <v>0</v>
      </c>
      <c r="AA26" s="78">
        <f>AA25/W25-1</f>
        <v>0</v>
      </c>
      <c r="AB26" s="78">
        <f>AB25/X25-1</f>
        <v>0</v>
      </c>
      <c r="AC26" s="78">
        <f>AC25/Y25-1</f>
        <v>0</v>
      </c>
      <c r="AD26" s="12">
        <v>0</v>
      </c>
      <c r="AE26" s="12">
        <v>0</v>
      </c>
      <c r="AF26" s="12">
        <v>0</v>
      </c>
      <c r="AG26" s="12">
        <v>0</v>
      </c>
      <c r="AH26" s="51"/>
    </row>
    <row r="27" spans="1:34" s="42" customFormat="1" outlineLevel="1" x14ac:dyDescent="0.2">
      <c r="A27" s="41" t="s">
        <v>26</v>
      </c>
      <c r="B27" s="81">
        <f t="shared" ref="B27:Y27" si="16">F27/(1+B28)</f>
        <v>60</v>
      </c>
      <c r="C27" s="81">
        <f t="shared" si="16"/>
        <v>60</v>
      </c>
      <c r="D27" s="81">
        <f t="shared" si="16"/>
        <v>60</v>
      </c>
      <c r="E27" s="81">
        <f t="shared" si="16"/>
        <v>60</v>
      </c>
      <c r="F27" s="81">
        <f t="shared" si="16"/>
        <v>60</v>
      </c>
      <c r="G27" s="81">
        <f t="shared" si="16"/>
        <v>60</v>
      </c>
      <c r="H27" s="81">
        <f t="shared" si="16"/>
        <v>60</v>
      </c>
      <c r="I27" s="81">
        <f t="shared" si="16"/>
        <v>60</v>
      </c>
      <c r="J27" s="81">
        <f t="shared" si="16"/>
        <v>60</v>
      </c>
      <c r="K27" s="81">
        <f t="shared" si="16"/>
        <v>60</v>
      </c>
      <c r="L27" s="81">
        <f t="shared" si="16"/>
        <v>60</v>
      </c>
      <c r="M27" s="81">
        <f t="shared" si="16"/>
        <v>60</v>
      </c>
      <c r="N27" s="81">
        <f t="shared" si="16"/>
        <v>60</v>
      </c>
      <c r="O27" s="81">
        <f t="shared" si="16"/>
        <v>60</v>
      </c>
      <c r="P27" s="81">
        <f t="shared" si="16"/>
        <v>60</v>
      </c>
      <c r="Q27" s="81">
        <f t="shared" si="16"/>
        <v>60</v>
      </c>
      <c r="R27" s="81">
        <f t="shared" si="16"/>
        <v>60</v>
      </c>
      <c r="S27" s="81">
        <f t="shared" si="16"/>
        <v>60</v>
      </c>
      <c r="T27" s="81">
        <f t="shared" si="16"/>
        <v>60</v>
      </c>
      <c r="U27" s="81">
        <f t="shared" si="16"/>
        <v>60</v>
      </c>
      <c r="V27" s="81">
        <f t="shared" si="16"/>
        <v>60</v>
      </c>
      <c r="W27" s="81">
        <f t="shared" si="16"/>
        <v>60</v>
      </c>
      <c r="X27" s="81">
        <f t="shared" si="16"/>
        <v>60</v>
      </c>
      <c r="Y27" s="81">
        <f t="shared" si="16"/>
        <v>60</v>
      </c>
      <c r="Z27" s="82">
        <v>60</v>
      </c>
      <c r="AA27" s="82">
        <v>60</v>
      </c>
      <c r="AB27" s="82">
        <v>60</v>
      </c>
      <c r="AC27" s="82">
        <v>60</v>
      </c>
      <c r="AD27" s="81">
        <f>Z27*(1+AD28)</f>
        <v>60</v>
      </c>
      <c r="AE27" s="81">
        <f>AA27*(1+AE28)</f>
        <v>60</v>
      </c>
      <c r="AF27" s="81">
        <f>AB27*(1+AF28)</f>
        <v>60</v>
      </c>
      <c r="AG27" s="81">
        <f>AC27*(1+AG28)</f>
        <v>60</v>
      </c>
      <c r="AH27" s="89" t="s">
        <v>160</v>
      </c>
    </row>
    <row r="28" spans="1:34" outlineLevel="1" x14ac:dyDescent="0.2">
      <c r="A28" s="5" t="s">
        <v>23</v>
      </c>
      <c r="B28" s="12">
        <v>0</v>
      </c>
      <c r="C28" s="12">
        <v>0</v>
      </c>
      <c r="D28" s="12">
        <v>0</v>
      </c>
      <c r="E28" s="12">
        <v>0</v>
      </c>
      <c r="F28" s="12">
        <v>0</v>
      </c>
      <c r="G28" s="12">
        <v>0</v>
      </c>
      <c r="H28" s="12">
        <v>0</v>
      </c>
      <c r="I28" s="12">
        <v>0</v>
      </c>
      <c r="J28" s="12">
        <v>0</v>
      </c>
      <c r="K28" s="12">
        <v>0</v>
      </c>
      <c r="L28" s="12">
        <v>0</v>
      </c>
      <c r="M28" s="12">
        <v>0</v>
      </c>
      <c r="N28" s="12">
        <v>0</v>
      </c>
      <c r="O28" s="12">
        <v>0</v>
      </c>
      <c r="P28" s="12">
        <v>0</v>
      </c>
      <c r="Q28" s="12">
        <v>0</v>
      </c>
      <c r="R28" s="12">
        <v>0</v>
      </c>
      <c r="S28" s="12">
        <v>0</v>
      </c>
      <c r="T28" s="12">
        <v>0</v>
      </c>
      <c r="U28" s="12">
        <v>0</v>
      </c>
      <c r="V28" s="12">
        <v>0</v>
      </c>
      <c r="W28" s="12">
        <v>0</v>
      </c>
      <c r="X28" s="12">
        <v>0</v>
      </c>
      <c r="Y28" s="12">
        <v>0</v>
      </c>
      <c r="Z28" s="78">
        <f>Z27/V27-1</f>
        <v>0</v>
      </c>
      <c r="AA28" s="78">
        <f>AA27/W27-1</f>
        <v>0</v>
      </c>
      <c r="AB28" s="78">
        <f>AB27/X27-1</f>
        <v>0</v>
      </c>
      <c r="AC28" s="78">
        <f>AC27/Y27-1</f>
        <v>0</v>
      </c>
      <c r="AD28" s="12">
        <v>0</v>
      </c>
      <c r="AE28" s="12">
        <v>0</v>
      </c>
      <c r="AF28" s="12">
        <v>0</v>
      </c>
      <c r="AG28" s="12">
        <v>0</v>
      </c>
      <c r="AH28" s="51"/>
    </row>
    <row r="29" spans="1:34" outlineLevel="1" x14ac:dyDescent="0.2">
      <c r="AH29" s="51"/>
    </row>
    <row r="30" spans="1:34" s="20" customFormat="1" outlineLevel="1" x14ac:dyDescent="0.2">
      <c r="A30" s="16" t="s">
        <v>102</v>
      </c>
      <c r="AH30" s="88"/>
    </row>
    <row r="31" spans="1:34" outlineLevel="1" x14ac:dyDescent="0.2">
      <c r="A31" s="4" t="s">
        <v>25</v>
      </c>
      <c r="B31" s="8">
        <v>1</v>
      </c>
      <c r="C31" s="8">
        <v>1</v>
      </c>
      <c r="D31" s="8">
        <v>1</v>
      </c>
      <c r="E31" s="8">
        <v>1</v>
      </c>
      <c r="F31" s="8">
        <v>1</v>
      </c>
      <c r="G31" s="8">
        <v>1</v>
      </c>
      <c r="H31" s="8">
        <v>1</v>
      </c>
      <c r="I31" s="8">
        <v>1</v>
      </c>
      <c r="J31" s="8">
        <v>1</v>
      </c>
      <c r="K31" s="8">
        <v>1</v>
      </c>
      <c r="L31" s="8">
        <v>1</v>
      </c>
      <c r="M31" s="8">
        <v>1</v>
      </c>
      <c r="N31" s="8">
        <v>1</v>
      </c>
      <c r="O31" s="8">
        <v>1</v>
      </c>
      <c r="P31" s="8">
        <v>1</v>
      </c>
      <c r="Q31" s="8">
        <v>1</v>
      </c>
      <c r="R31" s="8">
        <v>1</v>
      </c>
      <c r="S31" s="8">
        <v>1</v>
      </c>
      <c r="T31" s="8">
        <v>1</v>
      </c>
      <c r="U31" s="8">
        <v>1</v>
      </c>
      <c r="V31" s="8">
        <v>1</v>
      </c>
      <c r="W31" s="8">
        <v>1</v>
      </c>
      <c r="X31" s="8">
        <v>1</v>
      </c>
      <c r="Y31" s="8">
        <v>1</v>
      </c>
      <c r="Z31" s="8">
        <v>1</v>
      </c>
      <c r="AA31" s="8">
        <v>1</v>
      </c>
      <c r="AB31" s="8">
        <v>1</v>
      </c>
      <c r="AC31" s="8">
        <v>1</v>
      </c>
      <c r="AD31" s="8">
        <v>1</v>
      </c>
      <c r="AE31" s="8">
        <v>1</v>
      </c>
      <c r="AF31" s="8">
        <v>1</v>
      </c>
      <c r="AG31" s="8">
        <v>1</v>
      </c>
      <c r="AH31" s="51" t="s">
        <v>150</v>
      </c>
    </row>
    <row r="32" spans="1:34" outlineLevel="1" x14ac:dyDescent="0.2">
      <c r="A32" s="4" t="s">
        <v>26</v>
      </c>
      <c r="B32" s="8">
        <v>3</v>
      </c>
      <c r="C32" s="8">
        <v>3</v>
      </c>
      <c r="D32" s="8">
        <v>3</v>
      </c>
      <c r="E32" s="8">
        <v>3</v>
      </c>
      <c r="F32" s="8">
        <v>3</v>
      </c>
      <c r="G32" s="8">
        <v>3</v>
      </c>
      <c r="H32" s="8">
        <v>3</v>
      </c>
      <c r="I32" s="8">
        <v>3</v>
      </c>
      <c r="J32" s="8">
        <v>3</v>
      </c>
      <c r="K32" s="8">
        <v>3</v>
      </c>
      <c r="L32" s="8">
        <v>3</v>
      </c>
      <c r="M32" s="8">
        <v>3</v>
      </c>
      <c r="N32" s="8">
        <v>3</v>
      </c>
      <c r="O32" s="8">
        <v>3</v>
      </c>
      <c r="P32" s="8">
        <v>3</v>
      </c>
      <c r="Q32" s="8">
        <v>3</v>
      </c>
      <c r="R32" s="8">
        <v>3</v>
      </c>
      <c r="S32" s="8">
        <v>3</v>
      </c>
      <c r="T32" s="8">
        <v>3</v>
      </c>
      <c r="U32" s="8">
        <v>3</v>
      </c>
      <c r="V32" s="8">
        <v>3</v>
      </c>
      <c r="W32" s="8">
        <v>3</v>
      </c>
      <c r="X32" s="8">
        <v>3</v>
      </c>
      <c r="Y32" s="8">
        <v>3</v>
      </c>
      <c r="Z32" s="8">
        <v>3</v>
      </c>
      <c r="AA32" s="8">
        <v>3</v>
      </c>
      <c r="AB32" s="8">
        <v>3</v>
      </c>
      <c r="AC32" s="8">
        <v>3</v>
      </c>
      <c r="AD32" s="8">
        <v>3</v>
      </c>
      <c r="AE32" s="8">
        <v>3</v>
      </c>
      <c r="AF32" s="8">
        <v>3</v>
      </c>
      <c r="AG32" s="8">
        <v>3</v>
      </c>
      <c r="AH32" s="51"/>
    </row>
    <row r="33" spans="1:34" outlineLevel="1" x14ac:dyDescent="0.2">
      <c r="AH33" s="51"/>
    </row>
    <row r="34" spans="1:34" s="20" customFormat="1" outlineLevel="1" x14ac:dyDescent="0.2">
      <c r="A34" s="16" t="s">
        <v>88</v>
      </c>
      <c r="AH34" s="88"/>
    </row>
    <row r="35" spans="1:34" outlineLevel="1" x14ac:dyDescent="0.2">
      <c r="A35" s="4" t="s">
        <v>25</v>
      </c>
      <c r="B35" s="12">
        <v>0.33</v>
      </c>
      <c r="C35" s="12">
        <v>0.33</v>
      </c>
      <c r="D35" s="12">
        <v>0.33</v>
      </c>
      <c r="E35" s="12">
        <v>0.33</v>
      </c>
      <c r="F35" s="12">
        <v>0.33</v>
      </c>
      <c r="G35" s="12">
        <v>0.33</v>
      </c>
      <c r="H35" s="12">
        <v>0.33</v>
      </c>
      <c r="I35" s="12">
        <v>0.33</v>
      </c>
      <c r="J35" s="12">
        <v>0.33</v>
      </c>
      <c r="K35" s="12">
        <v>0.33</v>
      </c>
      <c r="L35" s="12">
        <v>0.33</v>
      </c>
      <c r="M35" s="12">
        <v>0.33</v>
      </c>
      <c r="N35" s="12">
        <v>0.33</v>
      </c>
      <c r="O35" s="12">
        <v>0.33</v>
      </c>
      <c r="P35" s="12">
        <v>0.33</v>
      </c>
      <c r="Q35" s="12">
        <v>0.33</v>
      </c>
      <c r="R35" s="12">
        <v>0.33</v>
      </c>
      <c r="S35" s="12">
        <v>0.33</v>
      </c>
      <c r="T35" s="12">
        <v>0.33</v>
      </c>
      <c r="U35" s="12">
        <v>0.33</v>
      </c>
      <c r="V35" s="12">
        <v>0.33</v>
      </c>
      <c r="W35" s="12">
        <v>0.33</v>
      </c>
      <c r="X35" s="12">
        <v>0.33</v>
      </c>
      <c r="Y35" s="12">
        <v>0.33</v>
      </c>
      <c r="Z35" s="12">
        <v>0.33</v>
      </c>
      <c r="AA35" s="12">
        <v>0.33</v>
      </c>
      <c r="AB35" s="12">
        <v>0.33</v>
      </c>
      <c r="AC35" s="12">
        <v>0.33</v>
      </c>
      <c r="AD35" s="12">
        <v>0.33</v>
      </c>
      <c r="AE35" s="12">
        <v>0.33</v>
      </c>
      <c r="AF35" s="12">
        <v>0.33</v>
      </c>
      <c r="AG35" s="12">
        <v>0.33</v>
      </c>
      <c r="AH35" s="51" t="s">
        <v>151</v>
      </c>
    </row>
    <row r="36" spans="1:34" outlineLevel="1" x14ac:dyDescent="0.2">
      <c r="A36" s="4" t="s">
        <v>26</v>
      </c>
      <c r="B36" s="12">
        <v>0.33</v>
      </c>
      <c r="C36" s="12">
        <v>0.33</v>
      </c>
      <c r="D36" s="12">
        <v>0.33</v>
      </c>
      <c r="E36" s="12">
        <v>0.33</v>
      </c>
      <c r="F36" s="12">
        <v>0.33</v>
      </c>
      <c r="G36" s="12">
        <v>0.33</v>
      </c>
      <c r="H36" s="12">
        <v>0.33</v>
      </c>
      <c r="I36" s="12">
        <v>0.33</v>
      </c>
      <c r="J36" s="12">
        <v>0.33</v>
      </c>
      <c r="K36" s="12">
        <v>0.33</v>
      </c>
      <c r="L36" s="12">
        <v>0.33</v>
      </c>
      <c r="M36" s="12">
        <v>0.33</v>
      </c>
      <c r="N36" s="12">
        <v>0.33</v>
      </c>
      <c r="O36" s="12">
        <v>0.33</v>
      </c>
      <c r="P36" s="12">
        <v>0.33</v>
      </c>
      <c r="Q36" s="12">
        <v>0.33</v>
      </c>
      <c r="R36" s="12">
        <v>0.33</v>
      </c>
      <c r="S36" s="12">
        <v>0.33</v>
      </c>
      <c r="T36" s="12">
        <v>0.33</v>
      </c>
      <c r="U36" s="12">
        <v>0.33</v>
      </c>
      <c r="V36" s="12">
        <v>0.33</v>
      </c>
      <c r="W36" s="12">
        <v>0.33</v>
      </c>
      <c r="X36" s="12">
        <v>0.33</v>
      </c>
      <c r="Y36" s="12">
        <v>0.33</v>
      </c>
      <c r="Z36" s="12">
        <v>0.33</v>
      </c>
      <c r="AA36" s="12">
        <v>0.33</v>
      </c>
      <c r="AB36" s="12">
        <v>0.33</v>
      </c>
      <c r="AC36" s="12">
        <v>0.33</v>
      </c>
      <c r="AD36" s="12">
        <v>0.33</v>
      </c>
      <c r="AE36" s="12">
        <v>0.33</v>
      </c>
      <c r="AF36" s="12">
        <v>0.33</v>
      </c>
      <c r="AG36" s="12">
        <v>0.33</v>
      </c>
      <c r="AH36" s="51"/>
    </row>
    <row r="37" spans="1:34" outlineLevel="1" x14ac:dyDescent="0.2">
      <c r="AH37" s="51"/>
    </row>
    <row r="38" spans="1:34" s="37" customFormat="1" outlineLevel="1" collapsed="1" x14ac:dyDescent="0.2">
      <c r="A38" s="37" t="s">
        <v>74</v>
      </c>
      <c r="AH38" s="90"/>
    </row>
    <row r="39" spans="1:34" outlineLevel="1" x14ac:dyDescent="0.2">
      <c r="AH39" s="51"/>
    </row>
    <row r="40" spans="1:34" s="20" customFormat="1" x14ac:dyDescent="0.2">
      <c r="A40" s="16" t="s">
        <v>44</v>
      </c>
      <c r="W40" s="38"/>
      <c r="AH40" s="88"/>
    </row>
    <row r="41" spans="1:34" x14ac:dyDescent="0.2">
      <c r="A41" s="4" t="s">
        <v>25</v>
      </c>
      <c r="B41" s="12">
        <v>0.25</v>
      </c>
      <c r="C41" s="12">
        <v>0.25</v>
      </c>
      <c r="D41" s="12">
        <v>0.25</v>
      </c>
      <c r="E41" s="12">
        <v>0.25</v>
      </c>
      <c r="F41" s="12">
        <v>0.25</v>
      </c>
      <c r="G41" s="12">
        <v>0.25</v>
      </c>
      <c r="H41" s="12">
        <v>0.25</v>
      </c>
      <c r="I41" s="12">
        <v>0.25</v>
      </c>
      <c r="J41" s="12">
        <v>0.25</v>
      </c>
      <c r="K41" s="12">
        <v>0.25</v>
      </c>
      <c r="L41" s="12">
        <v>0.25</v>
      </c>
      <c r="M41" s="12">
        <v>0.25</v>
      </c>
      <c r="N41" s="12">
        <v>0.25</v>
      </c>
      <c r="O41" s="12">
        <v>0.25</v>
      </c>
      <c r="P41" s="12">
        <v>0.25</v>
      </c>
      <c r="Q41" s="12">
        <v>0.25</v>
      </c>
      <c r="R41" s="12">
        <v>0.25</v>
      </c>
      <c r="S41" s="12">
        <v>0.25</v>
      </c>
      <c r="T41" s="12">
        <v>0.25</v>
      </c>
      <c r="U41" s="12">
        <v>0.25</v>
      </c>
      <c r="V41" s="12">
        <v>0.25</v>
      </c>
      <c r="W41" s="12">
        <v>0.25</v>
      </c>
      <c r="X41" s="12">
        <v>0.25</v>
      </c>
      <c r="Y41" s="12">
        <v>0.25</v>
      </c>
      <c r="Z41" s="12">
        <v>0.22500000000000001</v>
      </c>
      <c r="AA41" s="12">
        <v>0.22500000000000001</v>
      </c>
      <c r="AB41" s="12">
        <v>0.22500000000000001</v>
      </c>
      <c r="AC41" s="12">
        <v>0.22500000000000001</v>
      </c>
      <c r="AD41" s="12">
        <v>0.2</v>
      </c>
      <c r="AE41" s="12">
        <v>0.2</v>
      </c>
      <c r="AF41" s="12">
        <v>0.2</v>
      </c>
      <c r="AG41" s="12">
        <v>0.2</v>
      </c>
      <c r="AH41" s="51" t="s">
        <v>169</v>
      </c>
    </row>
    <row r="42" spans="1:34" x14ac:dyDescent="0.2">
      <c r="A42" s="4" t="s">
        <v>24</v>
      </c>
      <c r="B42" s="12">
        <v>0.08</v>
      </c>
      <c r="C42" s="12">
        <v>0.08</v>
      </c>
      <c r="D42" s="12">
        <v>0.08</v>
      </c>
      <c r="E42" s="12">
        <v>0.08</v>
      </c>
      <c r="F42" s="12">
        <v>0.08</v>
      </c>
      <c r="G42" s="12">
        <v>0.08</v>
      </c>
      <c r="H42" s="12">
        <v>0.08</v>
      </c>
      <c r="I42" s="12">
        <v>0.08</v>
      </c>
      <c r="J42" s="12">
        <v>0.08</v>
      </c>
      <c r="K42" s="12">
        <v>0.08</v>
      </c>
      <c r="L42" s="12">
        <v>0.08</v>
      </c>
      <c r="M42" s="12">
        <v>0.08</v>
      </c>
      <c r="N42" s="12">
        <v>0.08</v>
      </c>
      <c r="O42" s="12">
        <v>0.08</v>
      </c>
      <c r="P42" s="12">
        <v>0.08</v>
      </c>
      <c r="Q42" s="12">
        <v>0.08</v>
      </c>
      <c r="R42" s="12">
        <v>0.08</v>
      </c>
      <c r="S42" s="12">
        <v>0.08</v>
      </c>
      <c r="T42" s="12">
        <v>0.08</v>
      </c>
      <c r="U42" s="12">
        <v>0.08</v>
      </c>
      <c r="V42" s="12">
        <v>0.08</v>
      </c>
      <c r="W42" s="12">
        <v>0.08</v>
      </c>
      <c r="X42" s="12">
        <v>0.08</v>
      </c>
      <c r="Y42" s="12">
        <v>0.08</v>
      </c>
      <c r="Z42" s="12">
        <v>0.08</v>
      </c>
      <c r="AA42" s="12">
        <v>0.08</v>
      </c>
      <c r="AB42" s="12">
        <v>0.08</v>
      </c>
      <c r="AC42" s="12">
        <v>0.08</v>
      </c>
      <c r="AD42" s="12">
        <v>0.08</v>
      </c>
      <c r="AE42" s="12">
        <v>0.08</v>
      </c>
      <c r="AF42" s="12">
        <v>0.08</v>
      </c>
      <c r="AG42" s="12">
        <v>0.08</v>
      </c>
      <c r="AH42" s="51"/>
    </row>
    <row r="43" spans="1:34" x14ac:dyDescent="0.2">
      <c r="A43" s="4" t="s">
        <v>26</v>
      </c>
      <c r="B43" s="12">
        <v>0.3</v>
      </c>
      <c r="C43" s="12">
        <v>0.3</v>
      </c>
      <c r="D43" s="12">
        <v>0.3</v>
      </c>
      <c r="E43" s="12">
        <v>0.3</v>
      </c>
      <c r="F43" s="12">
        <v>0.3</v>
      </c>
      <c r="G43" s="12">
        <v>0.3</v>
      </c>
      <c r="H43" s="12">
        <v>0.3</v>
      </c>
      <c r="I43" s="12">
        <v>0.3</v>
      </c>
      <c r="J43" s="12">
        <v>0.3</v>
      </c>
      <c r="K43" s="12">
        <v>0.3</v>
      </c>
      <c r="L43" s="12">
        <v>0.3</v>
      </c>
      <c r="M43" s="12">
        <v>0.3</v>
      </c>
      <c r="N43" s="12">
        <v>0.3</v>
      </c>
      <c r="O43" s="12">
        <v>0.3</v>
      </c>
      <c r="P43" s="12">
        <v>0.3</v>
      </c>
      <c r="Q43" s="12">
        <v>0.3</v>
      </c>
      <c r="R43" s="12">
        <v>0.3</v>
      </c>
      <c r="S43" s="12">
        <v>0.3</v>
      </c>
      <c r="T43" s="12">
        <v>0.3</v>
      </c>
      <c r="U43" s="12">
        <v>0.3</v>
      </c>
      <c r="V43" s="12">
        <v>0.3</v>
      </c>
      <c r="W43" s="12">
        <v>0.3</v>
      </c>
      <c r="X43" s="12">
        <v>0.3</v>
      </c>
      <c r="Y43" s="12">
        <v>0.3</v>
      </c>
      <c r="Z43" s="12">
        <v>0.3</v>
      </c>
      <c r="AA43" s="12">
        <v>0.3</v>
      </c>
      <c r="AB43" s="12">
        <v>0.3</v>
      </c>
      <c r="AC43" s="12">
        <v>0.3</v>
      </c>
      <c r="AD43" s="12">
        <v>0.3</v>
      </c>
      <c r="AE43" s="12">
        <v>0.3</v>
      </c>
      <c r="AF43" s="12">
        <v>0.3</v>
      </c>
      <c r="AG43" s="12">
        <v>0.3</v>
      </c>
      <c r="AH43" s="51"/>
    </row>
    <row r="44" spans="1:34" x14ac:dyDescent="0.2">
      <c r="AH44" s="51"/>
    </row>
    <row r="45" spans="1:34" s="37" customFormat="1" outlineLevel="1" x14ac:dyDescent="0.2">
      <c r="A45" s="37" t="s">
        <v>73</v>
      </c>
      <c r="AH45" s="90"/>
    </row>
    <row r="46" spans="1:34" outlineLevel="1" x14ac:dyDescent="0.2">
      <c r="AH46" s="51"/>
    </row>
    <row r="47" spans="1:34" s="20" customFormat="1" x14ac:dyDescent="0.2">
      <c r="A47" s="16" t="s">
        <v>53</v>
      </c>
      <c r="AH47" s="88"/>
    </row>
    <row r="48" spans="1:34" s="42" customFormat="1" x14ac:dyDescent="0.2">
      <c r="A48" s="41" t="s">
        <v>52</v>
      </c>
      <c r="B48" s="47">
        <f t="shared" ref="B48:Q48" si="17">C48/(1+B50)</f>
        <v>525.53225354488097</v>
      </c>
      <c r="C48" s="47">
        <f t="shared" si="17"/>
        <v>538.20477491071006</v>
      </c>
      <c r="D48" s="47">
        <f t="shared" si="17"/>
        <v>551.18287751667071</v>
      </c>
      <c r="E48" s="47">
        <f t="shared" si="17"/>
        <v>564.47393005377751</v>
      </c>
      <c r="F48" s="47">
        <f t="shared" si="17"/>
        <v>578.08547889936915</v>
      </c>
      <c r="G48" s="47">
        <f t="shared" si="17"/>
        <v>592.02525240178113</v>
      </c>
      <c r="H48" s="47">
        <f t="shared" si="17"/>
        <v>606.30116526833785</v>
      </c>
      <c r="I48" s="47">
        <f t="shared" si="17"/>
        <v>620.92132305915527</v>
      </c>
      <c r="J48" s="47">
        <f t="shared" si="17"/>
        <v>635.89402678930605</v>
      </c>
      <c r="K48" s="47">
        <f t="shared" si="17"/>
        <v>651.22777764195916</v>
      </c>
      <c r="L48" s="47">
        <f t="shared" si="17"/>
        <v>666.93128179517157</v>
      </c>
      <c r="M48" s="47">
        <f t="shared" si="17"/>
        <v>683.01345536507074</v>
      </c>
      <c r="N48" s="47">
        <f t="shared" si="17"/>
        <v>699.48342946823664</v>
      </c>
      <c r="O48" s="47">
        <f t="shared" si="17"/>
        <v>716.35055540615508</v>
      </c>
      <c r="P48" s="47">
        <f t="shared" si="17"/>
        <v>733.62440997468866</v>
      </c>
      <c r="Q48" s="47">
        <f t="shared" si="17"/>
        <v>751.31480090157777</v>
      </c>
      <c r="R48" s="47">
        <f t="shared" ref="R48:AA48" si="18">S48/(1+R50)</f>
        <v>769.43177241506021</v>
      </c>
      <c r="S48" s="47">
        <f t="shared" si="18"/>
        <v>787.98561094677052</v>
      </c>
      <c r="T48" s="47">
        <f t="shared" si="18"/>
        <v>806.98685097215753</v>
      </c>
      <c r="U48" s="47">
        <f t="shared" si="18"/>
        <v>826.44628099173553</v>
      </c>
      <c r="V48" s="47">
        <f t="shared" si="18"/>
        <v>846.37494965656617</v>
      </c>
      <c r="W48" s="47">
        <f t="shared" si="18"/>
        <v>866.7841720414475</v>
      </c>
      <c r="X48" s="47">
        <f t="shared" si="18"/>
        <v>887.68553606937314</v>
      </c>
      <c r="Y48" s="47">
        <f t="shared" si="18"/>
        <v>909.09090909090901</v>
      </c>
      <c r="Z48" s="47">
        <f t="shared" si="18"/>
        <v>931.0124446222228</v>
      </c>
      <c r="AA48" s="47">
        <f t="shared" si="18"/>
        <v>953.46258924559231</v>
      </c>
      <c r="AB48" s="47">
        <f>AC48/(1+AB50)</f>
        <v>976.45408967631056</v>
      </c>
      <c r="AC48" s="43">
        <v>1000</v>
      </c>
      <c r="AD48" s="44">
        <f>AC48*(1+AD50)</f>
        <v>1024.113689084445</v>
      </c>
      <c r="AE48" s="44">
        <f>AD48*(1+AE50)</f>
        <v>1048.8088481701514</v>
      </c>
      <c r="AF48" s="44">
        <f>AE48*(1+AF50)</f>
        <v>1074.0994986439414</v>
      </c>
      <c r="AG48" s="44">
        <f>AF48*(1+AG50)</f>
        <v>1099.9999999999998</v>
      </c>
      <c r="AH48" s="89" t="s">
        <v>172</v>
      </c>
    </row>
    <row r="49" spans="1:34" outlineLevel="1" x14ac:dyDescent="0.2">
      <c r="A49" s="5" t="s">
        <v>23</v>
      </c>
      <c r="B49" s="78"/>
      <c r="C49" s="78"/>
      <c r="D49" s="78"/>
      <c r="E49" s="78"/>
      <c r="F49" s="78">
        <f t="shared" ref="F49:U49" si="19">F48/B48-1</f>
        <v>0.10000000000000009</v>
      </c>
      <c r="G49" s="78">
        <f t="shared" si="19"/>
        <v>0.10000000000000009</v>
      </c>
      <c r="H49" s="78">
        <f t="shared" si="19"/>
        <v>0.10000000000000009</v>
      </c>
      <c r="I49" s="78">
        <f t="shared" si="19"/>
        <v>0.10000000000000009</v>
      </c>
      <c r="J49" s="78">
        <f t="shared" si="19"/>
        <v>0.10000000000000009</v>
      </c>
      <c r="K49" s="78">
        <f t="shared" si="19"/>
        <v>9.9999999999999867E-2</v>
      </c>
      <c r="L49" s="78">
        <f t="shared" si="19"/>
        <v>9.9999999999999867E-2</v>
      </c>
      <c r="M49" s="78">
        <f t="shared" si="19"/>
        <v>9.9999999999999867E-2</v>
      </c>
      <c r="N49" s="78">
        <f t="shared" si="19"/>
        <v>9.9999999999999867E-2</v>
      </c>
      <c r="O49" s="78">
        <f t="shared" si="19"/>
        <v>0.10000000000000009</v>
      </c>
      <c r="P49" s="78">
        <f t="shared" si="19"/>
        <v>9.9999999999999867E-2</v>
      </c>
      <c r="Q49" s="78">
        <f t="shared" si="19"/>
        <v>9.9999999999999867E-2</v>
      </c>
      <c r="R49" s="78">
        <f t="shared" si="19"/>
        <v>9.9999999999999867E-2</v>
      </c>
      <c r="S49" s="78">
        <f t="shared" si="19"/>
        <v>9.9999999999999867E-2</v>
      </c>
      <c r="T49" s="78">
        <f t="shared" si="19"/>
        <v>0.10000000000000009</v>
      </c>
      <c r="U49" s="78">
        <f t="shared" si="19"/>
        <v>0.10000000000000009</v>
      </c>
      <c r="V49" s="78">
        <f t="shared" ref="V49:AC49" si="20">V48/R48-1</f>
        <v>9.9999999999999867E-2</v>
      </c>
      <c r="W49" s="78">
        <f t="shared" si="20"/>
        <v>9.9999999999999867E-2</v>
      </c>
      <c r="X49" s="78">
        <f t="shared" si="20"/>
        <v>9.9999999999999867E-2</v>
      </c>
      <c r="Y49" s="78">
        <f t="shared" si="20"/>
        <v>9.9999999999999867E-2</v>
      </c>
      <c r="Z49" s="78">
        <f t="shared" si="20"/>
        <v>0.10000000000000009</v>
      </c>
      <c r="AA49" s="78">
        <f t="shared" si="20"/>
        <v>0.10000000000000009</v>
      </c>
      <c r="AB49" s="78">
        <f t="shared" si="20"/>
        <v>0.10000000000000009</v>
      </c>
      <c r="AC49" s="78">
        <f t="shared" si="20"/>
        <v>0.10000000000000009</v>
      </c>
      <c r="AD49" s="78">
        <f>AD48/Z48-1</f>
        <v>9.9999999999999867E-2</v>
      </c>
      <c r="AE49" s="78">
        <f>AE48/AA48-1</f>
        <v>9.9999999999999867E-2</v>
      </c>
      <c r="AF49" s="78">
        <f>AF48/AB48-1</f>
        <v>9.9999999999999867E-2</v>
      </c>
      <c r="AG49" s="78">
        <f>AG48/AC48-1</f>
        <v>9.9999999999999867E-2</v>
      </c>
      <c r="AH49" s="51"/>
    </row>
    <row r="50" spans="1:34" outlineLevel="1" x14ac:dyDescent="0.2">
      <c r="A50" s="5" t="s">
        <v>30</v>
      </c>
      <c r="B50" s="77">
        <f>(1.1)^(1/4)-1</f>
        <v>2.4113689084445111E-2</v>
      </c>
      <c r="C50" s="77">
        <f>(1.1)^(1/4)-1</f>
        <v>2.4113689084445111E-2</v>
      </c>
      <c r="D50" s="77">
        <f>(1.1)^(1/4)-1</f>
        <v>2.4113689084445111E-2</v>
      </c>
      <c r="E50" s="77">
        <f>(1.1)^(1/4)-1</f>
        <v>2.4113689084445111E-2</v>
      </c>
      <c r="F50" s="77">
        <f t="shared" ref="F50:Q50" si="21">(1.1)^(1/4)-1</f>
        <v>2.4113689084445111E-2</v>
      </c>
      <c r="G50" s="77">
        <f t="shared" si="21"/>
        <v>2.4113689084445111E-2</v>
      </c>
      <c r="H50" s="77">
        <f t="shared" si="21"/>
        <v>2.4113689084445111E-2</v>
      </c>
      <c r="I50" s="77">
        <f t="shared" si="21"/>
        <v>2.4113689084445111E-2</v>
      </c>
      <c r="J50" s="77">
        <f t="shared" si="21"/>
        <v>2.4113689084445111E-2</v>
      </c>
      <c r="K50" s="77">
        <f t="shared" si="21"/>
        <v>2.4113689084445111E-2</v>
      </c>
      <c r="L50" s="77">
        <f t="shared" si="21"/>
        <v>2.4113689084445111E-2</v>
      </c>
      <c r="M50" s="77">
        <f t="shared" si="21"/>
        <v>2.4113689084445111E-2</v>
      </c>
      <c r="N50" s="77">
        <f t="shared" si="21"/>
        <v>2.4113689084445111E-2</v>
      </c>
      <c r="O50" s="77">
        <f t="shared" si="21"/>
        <v>2.4113689084445111E-2</v>
      </c>
      <c r="P50" s="77">
        <f t="shared" si="21"/>
        <v>2.4113689084445111E-2</v>
      </c>
      <c r="Q50" s="77">
        <f t="shared" si="21"/>
        <v>2.4113689084445111E-2</v>
      </c>
      <c r="R50" s="77">
        <f t="shared" ref="R50:AG50" si="22">(1.1)^(1/4)-1</f>
        <v>2.4113689084445111E-2</v>
      </c>
      <c r="S50" s="77">
        <f t="shared" si="22"/>
        <v>2.4113689084445111E-2</v>
      </c>
      <c r="T50" s="77">
        <f t="shared" si="22"/>
        <v>2.4113689084445111E-2</v>
      </c>
      <c r="U50" s="77">
        <f t="shared" si="22"/>
        <v>2.4113689084445111E-2</v>
      </c>
      <c r="V50" s="77">
        <f t="shared" si="22"/>
        <v>2.4113689084445111E-2</v>
      </c>
      <c r="W50" s="77">
        <f t="shared" si="22"/>
        <v>2.4113689084445111E-2</v>
      </c>
      <c r="X50" s="77">
        <f t="shared" si="22"/>
        <v>2.4113689084445111E-2</v>
      </c>
      <c r="Y50" s="77">
        <f t="shared" si="22"/>
        <v>2.4113689084445111E-2</v>
      </c>
      <c r="Z50" s="77">
        <f t="shared" si="22"/>
        <v>2.4113689084445111E-2</v>
      </c>
      <c r="AA50" s="77">
        <f t="shared" si="22"/>
        <v>2.4113689084445111E-2</v>
      </c>
      <c r="AB50" s="77">
        <f t="shared" si="22"/>
        <v>2.4113689084445111E-2</v>
      </c>
      <c r="AC50" s="77">
        <f t="shared" si="22"/>
        <v>2.4113689084445111E-2</v>
      </c>
      <c r="AD50" s="77">
        <f t="shared" si="22"/>
        <v>2.4113689084445111E-2</v>
      </c>
      <c r="AE50" s="77">
        <f t="shared" si="22"/>
        <v>2.4113689084445111E-2</v>
      </c>
      <c r="AF50" s="77">
        <f t="shared" si="22"/>
        <v>2.4113689084445111E-2</v>
      </c>
      <c r="AG50" s="77">
        <f t="shared" si="22"/>
        <v>2.4113689084445111E-2</v>
      </c>
      <c r="AH50" s="51" t="s">
        <v>168</v>
      </c>
    </row>
    <row r="51" spans="1:34" s="42" customFormat="1" x14ac:dyDescent="0.2">
      <c r="A51" s="41" t="s">
        <v>54</v>
      </c>
      <c r="B51" s="47">
        <f t="shared" ref="B51:Q51" si="23">C51/(1+B53)</f>
        <v>157.65967606346433</v>
      </c>
      <c r="C51" s="47">
        <f t="shared" si="23"/>
        <v>161.46143247321305</v>
      </c>
      <c r="D51" s="47">
        <f t="shared" si="23"/>
        <v>165.35486325500125</v>
      </c>
      <c r="E51" s="47">
        <f t="shared" si="23"/>
        <v>169.34217901613329</v>
      </c>
      <c r="F51" s="47">
        <f t="shared" si="23"/>
        <v>173.42564366981077</v>
      </c>
      <c r="G51" s="47">
        <f t="shared" si="23"/>
        <v>177.60757572053436</v>
      </c>
      <c r="H51" s="47">
        <f t="shared" si="23"/>
        <v>181.89034958050135</v>
      </c>
      <c r="I51" s="47">
        <f t="shared" si="23"/>
        <v>186.27639691774658</v>
      </c>
      <c r="J51" s="47">
        <f t="shared" si="23"/>
        <v>190.7682080367918</v>
      </c>
      <c r="K51" s="47">
        <f t="shared" si="23"/>
        <v>195.36833329258775</v>
      </c>
      <c r="L51" s="47">
        <f t="shared" si="23"/>
        <v>200.07938453855147</v>
      </c>
      <c r="M51" s="47">
        <f t="shared" si="23"/>
        <v>204.90403660952123</v>
      </c>
      <c r="N51" s="47">
        <f t="shared" si="23"/>
        <v>209.84502884047097</v>
      </c>
      <c r="O51" s="47">
        <f t="shared" si="23"/>
        <v>214.90516662184652</v>
      </c>
      <c r="P51" s="47">
        <f t="shared" si="23"/>
        <v>220.0873229924066</v>
      </c>
      <c r="Q51" s="47">
        <f t="shared" si="23"/>
        <v>225.39444027047332</v>
      </c>
      <c r="R51" s="47">
        <f t="shared" ref="R51:AA51" si="24">S51/(1+R53)</f>
        <v>230.82953172451806</v>
      </c>
      <c r="S51" s="47">
        <f t="shared" si="24"/>
        <v>236.39568328403115</v>
      </c>
      <c r="T51" s="47">
        <f t="shared" si="24"/>
        <v>242.09605529164725</v>
      </c>
      <c r="U51" s="47">
        <f t="shared" si="24"/>
        <v>247.93388429752065</v>
      </c>
      <c r="V51" s="47">
        <f t="shared" si="24"/>
        <v>253.91248489696986</v>
      </c>
      <c r="W51" s="47">
        <f t="shared" si="24"/>
        <v>260.03525161243425</v>
      </c>
      <c r="X51" s="47">
        <f t="shared" si="24"/>
        <v>266.30566082081197</v>
      </c>
      <c r="Y51" s="47">
        <f t="shared" si="24"/>
        <v>272.72727272727275</v>
      </c>
      <c r="Z51" s="47">
        <f t="shared" si="24"/>
        <v>279.30373338666686</v>
      </c>
      <c r="AA51" s="47">
        <f t="shared" si="24"/>
        <v>286.03877677367768</v>
      </c>
      <c r="AB51" s="47">
        <f>AC51/(1+AB53)</f>
        <v>292.93622690289317</v>
      </c>
      <c r="AC51" s="43">
        <v>300</v>
      </c>
      <c r="AD51" s="44">
        <f>AC51*(1+AD53)</f>
        <v>307.23410672533356</v>
      </c>
      <c r="AE51" s="44">
        <f>AD51*(1+AE53)</f>
        <v>314.64265445104547</v>
      </c>
      <c r="AF51" s="44">
        <f>AE51*(1+AF53)</f>
        <v>322.22984959318251</v>
      </c>
      <c r="AG51" s="44">
        <f>AF51*(1+AG53)</f>
        <v>330</v>
      </c>
      <c r="AH51" s="92" t="s">
        <v>171</v>
      </c>
    </row>
    <row r="52" spans="1:34" outlineLevel="1" x14ac:dyDescent="0.2">
      <c r="A52" s="5" t="s">
        <v>23</v>
      </c>
      <c r="B52" s="78"/>
      <c r="C52" s="78"/>
      <c r="D52" s="78"/>
      <c r="E52" s="78"/>
      <c r="F52" s="78">
        <f t="shared" ref="F52:AG52" si="25">F51/B51-1</f>
        <v>0.10000000000000009</v>
      </c>
      <c r="G52" s="78">
        <f t="shared" si="25"/>
        <v>0.10000000000000009</v>
      </c>
      <c r="H52" s="78">
        <f t="shared" si="25"/>
        <v>9.9999999999999867E-2</v>
      </c>
      <c r="I52" s="78">
        <f t="shared" si="25"/>
        <v>9.9999999999999867E-2</v>
      </c>
      <c r="J52" s="78">
        <f t="shared" si="25"/>
        <v>9.9999999999999867E-2</v>
      </c>
      <c r="K52" s="78">
        <f t="shared" si="25"/>
        <v>9.9999999999999867E-2</v>
      </c>
      <c r="L52" s="78">
        <f t="shared" si="25"/>
        <v>9.9999999999999867E-2</v>
      </c>
      <c r="M52" s="78">
        <f t="shared" si="25"/>
        <v>9.9999999999999867E-2</v>
      </c>
      <c r="N52" s="78">
        <f t="shared" si="25"/>
        <v>9.9999999999999867E-2</v>
      </c>
      <c r="O52" s="78">
        <f t="shared" si="25"/>
        <v>9.9999999999999867E-2</v>
      </c>
      <c r="P52" s="78">
        <f t="shared" si="25"/>
        <v>9.9999999999999867E-2</v>
      </c>
      <c r="Q52" s="78">
        <f t="shared" si="25"/>
        <v>9.9999999999999867E-2</v>
      </c>
      <c r="R52" s="78">
        <f t="shared" si="25"/>
        <v>9.9999999999999867E-2</v>
      </c>
      <c r="S52" s="78">
        <f t="shared" si="25"/>
        <v>9.9999999999999867E-2</v>
      </c>
      <c r="T52" s="78">
        <f t="shared" si="25"/>
        <v>9.9999999999999867E-2</v>
      </c>
      <c r="U52" s="78">
        <f t="shared" si="25"/>
        <v>9.9999999999999867E-2</v>
      </c>
      <c r="V52" s="78">
        <f t="shared" si="25"/>
        <v>9.9999999999999867E-2</v>
      </c>
      <c r="W52" s="78">
        <f t="shared" si="25"/>
        <v>9.9999999999999867E-2</v>
      </c>
      <c r="X52" s="78">
        <f t="shared" si="25"/>
        <v>9.9999999999999867E-2</v>
      </c>
      <c r="Y52" s="78">
        <f t="shared" si="25"/>
        <v>0.10000000000000009</v>
      </c>
      <c r="Z52" s="78">
        <f t="shared" si="25"/>
        <v>0.10000000000000009</v>
      </c>
      <c r="AA52" s="78">
        <f t="shared" si="25"/>
        <v>0.10000000000000009</v>
      </c>
      <c r="AB52" s="78">
        <f t="shared" si="25"/>
        <v>0.10000000000000009</v>
      </c>
      <c r="AC52" s="78">
        <f t="shared" si="25"/>
        <v>9.9999999999999867E-2</v>
      </c>
      <c r="AD52" s="78">
        <f t="shared" si="25"/>
        <v>0.10000000000000009</v>
      </c>
      <c r="AE52" s="78">
        <f t="shared" si="25"/>
        <v>0.10000000000000009</v>
      </c>
      <c r="AF52" s="78">
        <f t="shared" si="25"/>
        <v>0.10000000000000009</v>
      </c>
      <c r="AG52" s="78">
        <f t="shared" si="25"/>
        <v>0.10000000000000009</v>
      </c>
      <c r="AH52" s="51"/>
    </row>
    <row r="53" spans="1:34" outlineLevel="1" x14ac:dyDescent="0.2">
      <c r="A53" s="5" t="s">
        <v>30</v>
      </c>
      <c r="B53" s="77">
        <f>(1.1)^(1/4)-1</f>
        <v>2.4113689084445111E-2</v>
      </c>
      <c r="C53" s="77">
        <f>(1.1)^(1/4)-1</f>
        <v>2.4113689084445111E-2</v>
      </c>
      <c r="D53" s="77">
        <f>(1.1)^(1/4)-1</f>
        <v>2.4113689084445111E-2</v>
      </c>
      <c r="E53" s="77">
        <f>(1.1)^(1/4)-1</f>
        <v>2.4113689084445111E-2</v>
      </c>
      <c r="F53" s="77">
        <f t="shared" ref="F53:Q53" si="26">(1.1)^(1/4)-1</f>
        <v>2.4113689084445111E-2</v>
      </c>
      <c r="G53" s="77">
        <f t="shared" si="26"/>
        <v>2.4113689084445111E-2</v>
      </c>
      <c r="H53" s="77">
        <f t="shared" si="26"/>
        <v>2.4113689084445111E-2</v>
      </c>
      <c r="I53" s="77">
        <f t="shared" si="26"/>
        <v>2.4113689084445111E-2</v>
      </c>
      <c r="J53" s="77">
        <f t="shared" si="26"/>
        <v>2.4113689084445111E-2</v>
      </c>
      <c r="K53" s="77">
        <f t="shared" si="26"/>
        <v>2.4113689084445111E-2</v>
      </c>
      <c r="L53" s="77">
        <f t="shared" si="26"/>
        <v>2.4113689084445111E-2</v>
      </c>
      <c r="M53" s="77">
        <f t="shared" si="26"/>
        <v>2.4113689084445111E-2</v>
      </c>
      <c r="N53" s="77">
        <f t="shared" si="26"/>
        <v>2.4113689084445111E-2</v>
      </c>
      <c r="O53" s="77">
        <f t="shared" si="26"/>
        <v>2.4113689084445111E-2</v>
      </c>
      <c r="P53" s="77">
        <f t="shared" si="26"/>
        <v>2.4113689084445111E-2</v>
      </c>
      <c r="Q53" s="77">
        <f t="shared" si="26"/>
        <v>2.4113689084445111E-2</v>
      </c>
      <c r="R53" s="77">
        <f t="shared" ref="R53:AC53" si="27">(1.1)^(1/4)-1</f>
        <v>2.4113689084445111E-2</v>
      </c>
      <c r="S53" s="77">
        <f t="shared" si="27"/>
        <v>2.4113689084445111E-2</v>
      </c>
      <c r="T53" s="77">
        <f t="shared" si="27"/>
        <v>2.4113689084445111E-2</v>
      </c>
      <c r="U53" s="77">
        <f t="shared" si="27"/>
        <v>2.4113689084445111E-2</v>
      </c>
      <c r="V53" s="77">
        <f t="shared" si="27"/>
        <v>2.4113689084445111E-2</v>
      </c>
      <c r="W53" s="77">
        <f t="shared" si="27"/>
        <v>2.4113689084445111E-2</v>
      </c>
      <c r="X53" s="77">
        <f t="shared" si="27"/>
        <v>2.4113689084445111E-2</v>
      </c>
      <c r="Y53" s="77">
        <f t="shared" si="27"/>
        <v>2.4113689084445111E-2</v>
      </c>
      <c r="Z53" s="77">
        <f t="shared" si="27"/>
        <v>2.4113689084445111E-2</v>
      </c>
      <c r="AA53" s="77">
        <f t="shared" si="27"/>
        <v>2.4113689084445111E-2</v>
      </c>
      <c r="AB53" s="77">
        <f t="shared" si="27"/>
        <v>2.4113689084445111E-2</v>
      </c>
      <c r="AC53" s="77">
        <f t="shared" si="27"/>
        <v>2.4113689084445111E-2</v>
      </c>
      <c r="AD53" s="77">
        <f>(1.1)^(1/4)-1</f>
        <v>2.4113689084445111E-2</v>
      </c>
      <c r="AE53" s="77">
        <f>(1.1)^(1/4)-1</f>
        <v>2.4113689084445111E-2</v>
      </c>
      <c r="AF53" s="77">
        <f>(1.1)^(1/4)-1</f>
        <v>2.4113689084445111E-2</v>
      </c>
      <c r="AG53" s="77">
        <f>(1.1)^(1/4)-1</f>
        <v>2.4113689084445111E-2</v>
      </c>
      <c r="AH53" s="51"/>
    </row>
    <row r="54" spans="1:34" s="42" customFormat="1" x14ac:dyDescent="0.2">
      <c r="A54" s="41" t="s">
        <v>55</v>
      </c>
      <c r="B54" s="44">
        <f>Drivers!B51/B56</f>
        <v>19.707459507933041</v>
      </c>
      <c r="C54" s="44">
        <f>Drivers!C51/C56</f>
        <v>20.182679059151631</v>
      </c>
      <c r="D54" s="44">
        <f>Drivers!D51/D56</f>
        <v>20.669357906875156</v>
      </c>
      <c r="E54" s="44">
        <f>Drivers!E51/E56</f>
        <v>21.167772377016661</v>
      </c>
      <c r="F54" s="44">
        <f>Drivers!F51/F56</f>
        <v>21.678205458726346</v>
      </c>
      <c r="G54" s="44">
        <f>Drivers!G51/G56</f>
        <v>22.200946965066795</v>
      </c>
      <c r="H54" s="44">
        <f>Drivers!H51/H56</f>
        <v>22.736293697562669</v>
      </c>
      <c r="I54" s="44">
        <f>Drivers!I51/I56</f>
        <v>23.284549614718323</v>
      </c>
      <c r="J54" s="44">
        <f>Drivers!J51/J56</f>
        <v>23.846026004598976</v>
      </c>
      <c r="K54" s="44">
        <f>Drivers!K51/K56</f>
        <v>24.421041661573469</v>
      </c>
      <c r="L54" s="44">
        <f>Drivers!L51/L56</f>
        <v>25.009923067318933</v>
      </c>
      <c r="M54" s="44">
        <f>Drivers!M51/M56</f>
        <v>25.613004576190153</v>
      </c>
      <c r="N54" s="44">
        <f>Drivers!N51/N56</f>
        <v>26.230628605058872</v>
      </c>
      <c r="O54" s="44">
        <f>Drivers!O51/O56</f>
        <v>26.863145827730815</v>
      </c>
      <c r="P54" s="44">
        <f>Drivers!P51/P56</f>
        <v>27.510915374050825</v>
      </c>
      <c r="Q54" s="44">
        <f>Drivers!Q51/Q56</f>
        <v>28.174305033809166</v>
      </c>
      <c r="R54" s="44">
        <f>Drivers!R51/R56</f>
        <v>28.853691465564758</v>
      </c>
      <c r="S54" s="44">
        <f>Drivers!S51/S56</f>
        <v>29.549460410503894</v>
      </c>
      <c r="T54" s="44">
        <f>Drivers!T51/T56</f>
        <v>30.262006911455906</v>
      </c>
      <c r="U54" s="44">
        <f>Drivers!U51/U56</f>
        <v>30.991735537190081</v>
      </c>
      <c r="V54" s="44">
        <f>Drivers!V51/V56</f>
        <v>31.739060612121232</v>
      </c>
      <c r="W54" s="44">
        <f>Drivers!W51/W56</f>
        <v>32.504406451554281</v>
      </c>
      <c r="X54" s="44">
        <f>Drivers!X51/X56</f>
        <v>33.288207602601496</v>
      </c>
      <c r="Y54" s="44">
        <f>Drivers!Y51/Y56</f>
        <v>34.090909090909093</v>
      </c>
      <c r="Z54" s="44">
        <f>Drivers!Z51/Z56</f>
        <v>34.912966673333358</v>
      </c>
      <c r="AA54" s="44">
        <f>Drivers!AA51/AA56</f>
        <v>35.75484709670971</v>
      </c>
      <c r="AB54" s="44">
        <f>Drivers!AB51/AB56</f>
        <v>36.617028362861646</v>
      </c>
      <c r="AC54" s="44">
        <f>Drivers!AC51/AC56</f>
        <v>37.5</v>
      </c>
      <c r="AD54" s="44">
        <f>Drivers!AD51/AD56</f>
        <v>38.404263340666695</v>
      </c>
      <c r="AE54" s="44">
        <f>Drivers!AE51/AE56</f>
        <v>39.330331806380684</v>
      </c>
      <c r="AF54" s="44">
        <f>Drivers!AF51/AF56</f>
        <v>40.278731199147813</v>
      </c>
      <c r="AG54" s="44">
        <f>Drivers!AG51/AG56</f>
        <v>41.25</v>
      </c>
      <c r="AH54" s="89"/>
    </row>
    <row r="55" spans="1:34" outlineLevel="1" x14ac:dyDescent="0.2">
      <c r="A55" s="5" t="s">
        <v>23</v>
      </c>
      <c r="B55" s="79"/>
      <c r="C55" s="79"/>
      <c r="D55" s="79"/>
      <c r="E55" s="79"/>
      <c r="F55" s="79">
        <f t="shared" ref="F55:U55" si="28">F54/B54-1</f>
        <v>0.10000000000000009</v>
      </c>
      <c r="G55" s="79">
        <f t="shared" si="28"/>
        <v>0.10000000000000009</v>
      </c>
      <c r="H55" s="79">
        <f t="shared" si="28"/>
        <v>9.9999999999999867E-2</v>
      </c>
      <c r="I55" s="79">
        <f t="shared" si="28"/>
        <v>9.9999999999999867E-2</v>
      </c>
      <c r="J55" s="79">
        <f t="shared" si="28"/>
        <v>9.9999999999999867E-2</v>
      </c>
      <c r="K55" s="79">
        <f t="shared" si="28"/>
        <v>9.9999999999999867E-2</v>
      </c>
      <c r="L55" s="79">
        <f t="shared" si="28"/>
        <v>9.9999999999999867E-2</v>
      </c>
      <c r="M55" s="79">
        <f t="shared" si="28"/>
        <v>9.9999999999999867E-2</v>
      </c>
      <c r="N55" s="79">
        <f t="shared" si="28"/>
        <v>9.9999999999999867E-2</v>
      </c>
      <c r="O55" s="79">
        <f t="shared" si="28"/>
        <v>9.9999999999999867E-2</v>
      </c>
      <c r="P55" s="79">
        <f t="shared" si="28"/>
        <v>9.9999999999999867E-2</v>
      </c>
      <c r="Q55" s="79">
        <f t="shared" si="28"/>
        <v>9.9999999999999867E-2</v>
      </c>
      <c r="R55" s="79">
        <f t="shared" si="28"/>
        <v>9.9999999999999867E-2</v>
      </c>
      <c r="S55" s="79">
        <f t="shared" si="28"/>
        <v>9.9999999999999867E-2</v>
      </c>
      <c r="T55" s="79">
        <f t="shared" si="28"/>
        <v>9.9999999999999867E-2</v>
      </c>
      <c r="U55" s="79">
        <f t="shared" si="28"/>
        <v>9.9999999999999867E-2</v>
      </c>
      <c r="V55" s="79">
        <f t="shared" ref="V55:AC55" si="29">V54/R54-1</f>
        <v>9.9999999999999867E-2</v>
      </c>
      <c r="W55" s="79">
        <f t="shared" si="29"/>
        <v>9.9999999999999867E-2</v>
      </c>
      <c r="X55" s="79">
        <f t="shared" si="29"/>
        <v>9.9999999999999867E-2</v>
      </c>
      <c r="Y55" s="79">
        <f t="shared" si="29"/>
        <v>0.10000000000000009</v>
      </c>
      <c r="Z55" s="79">
        <f t="shared" si="29"/>
        <v>0.10000000000000009</v>
      </c>
      <c r="AA55" s="79">
        <f t="shared" si="29"/>
        <v>0.10000000000000009</v>
      </c>
      <c r="AB55" s="79">
        <f t="shared" si="29"/>
        <v>0.10000000000000009</v>
      </c>
      <c r="AC55" s="79">
        <f t="shared" si="29"/>
        <v>9.9999999999999867E-2</v>
      </c>
      <c r="AD55" s="79">
        <f>AD54/Z54-1</f>
        <v>0.10000000000000009</v>
      </c>
      <c r="AE55" s="79">
        <f>AE54/AA54-1</f>
        <v>0.10000000000000009</v>
      </c>
      <c r="AF55" s="79">
        <f>AF54/AB54-1</f>
        <v>0.10000000000000009</v>
      </c>
      <c r="AG55" s="79">
        <f>AG54/AC54-1</f>
        <v>0.10000000000000009</v>
      </c>
      <c r="AH55" s="51"/>
    </row>
    <row r="56" spans="1:34" x14ac:dyDescent="0.2">
      <c r="A56" s="5" t="s">
        <v>60</v>
      </c>
      <c r="B56" s="9">
        <v>8</v>
      </c>
      <c r="C56" s="9">
        <v>8</v>
      </c>
      <c r="D56" s="9">
        <v>8</v>
      </c>
      <c r="E56" s="9">
        <v>8</v>
      </c>
      <c r="F56" s="9">
        <v>8</v>
      </c>
      <c r="G56" s="9">
        <v>8</v>
      </c>
      <c r="H56" s="9">
        <v>8</v>
      </c>
      <c r="I56" s="9">
        <v>8</v>
      </c>
      <c r="J56" s="9">
        <v>8</v>
      </c>
      <c r="K56" s="9">
        <v>8</v>
      </c>
      <c r="L56" s="9">
        <v>8</v>
      </c>
      <c r="M56" s="9">
        <v>8</v>
      </c>
      <c r="N56" s="9">
        <v>8</v>
      </c>
      <c r="O56" s="9">
        <v>8</v>
      </c>
      <c r="P56" s="9">
        <v>8</v>
      </c>
      <c r="Q56" s="9">
        <v>8</v>
      </c>
      <c r="R56" s="9">
        <v>8</v>
      </c>
      <c r="S56" s="9">
        <v>8</v>
      </c>
      <c r="T56" s="9">
        <v>8</v>
      </c>
      <c r="U56" s="9">
        <v>8</v>
      </c>
      <c r="V56" s="9">
        <v>8</v>
      </c>
      <c r="W56" s="9">
        <v>8</v>
      </c>
      <c r="X56" s="9">
        <v>8</v>
      </c>
      <c r="Y56" s="9">
        <v>8</v>
      </c>
      <c r="Z56" s="9">
        <v>8</v>
      </c>
      <c r="AA56" s="9">
        <v>8</v>
      </c>
      <c r="AB56" s="9">
        <v>8</v>
      </c>
      <c r="AC56" s="9">
        <v>8</v>
      </c>
      <c r="AD56" s="9">
        <v>8</v>
      </c>
      <c r="AE56" s="9">
        <v>8</v>
      </c>
      <c r="AF56" s="9">
        <v>8</v>
      </c>
      <c r="AG56" s="9">
        <v>8</v>
      </c>
      <c r="AH56" s="51" t="s">
        <v>195</v>
      </c>
    </row>
    <row r="57" spans="1:34" s="42" customFormat="1" x14ac:dyDescent="0.2">
      <c r="A57" s="41" t="s">
        <v>75</v>
      </c>
      <c r="B57" s="44">
        <f>B48-B51-B54</f>
        <v>348.16511797348363</v>
      </c>
      <c r="C57" s="44">
        <f>C48-C51-C54</f>
        <v>356.5606633783454</v>
      </c>
      <c r="D57" s="44">
        <f>D48-D51-D54</f>
        <v>365.15865635479429</v>
      </c>
      <c r="E57" s="44">
        <f>E48-E51-E54</f>
        <v>373.96397866062756</v>
      </c>
      <c r="F57" s="44">
        <f t="shared" ref="F57:Q57" si="30">F48-F51-F54</f>
        <v>382.98162977083206</v>
      </c>
      <c r="G57" s="44">
        <f t="shared" si="30"/>
        <v>392.21672971618</v>
      </c>
      <c r="H57" s="44">
        <f t="shared" si="30"/>
        <v>401.67452199027383</v>
      </c>
      <c r="I57" s="44">
        <f t="shared" si="30"/>
        <v>411.36037652669035</v>
      </c>
      <c r="J57" s="44">
        <f t="shared" si="30"/>
        <v>421.27979274791528</v>
      </c>
      <c r="K57" s="44">
        <f t="shared" si="30"/>
        <v>431.43840268779797</v>
      </c>
      <c r="L57" s="44">
        <f t="shared" si="30"/>
        <v>441.84197418930114</v>
      </c>
      <c r="M57" s="44">
        <f t="shared" si="30"/>
        <v>452.49641417935936</v>
      </c>
      <c r="N57" s="44">
        <f t="shared" si="30"/>
        <v>463.40777202270681</v>
      </c>
      <c r="O57" s="44">
        <f t="shared" si="30"/>
        <v>474.58224295657772</v>
      </c>
      <c r="P57" s="44">
        <f t="shared" si="30"/>
        <v>486.02617160823127</v>
      </c>
      <c r="Q57" s="44">
        <f t="shared" si="30"/>
        <v>497.74605559729531</v>
      </c>
      <c r="R57" s="44">
        <f t="shared" ref="R57:Y57" si="31">R48-R51-R54</f>
        <v>509.74854922497747</v>
      </c>
      <c r="S57" s="44">
        <f t="shared" si="31"/>
        <v>522.04046725223543</v>
      </c>
      <c r="T57" s="44">
        <f t="shared" si="31"/>
        <v>534.62878876905438</v>
      </c>
      <c r="U57" s="44">
        <f t="shared" si="31"/>
        <v>547.52066115702485</v>
      </c>
      <c r="V57" s="44">
        <f t="shared" si="31"/>
        <v>560.72340414747509</v>
      </c>
      <c r="W57" s="44">
        <f t="shared" si="31"/>
        <v>574.24451397745895</v>
      </c>
      <c r="X57" s="44">
        <f t="shared" si="31"/>
        <v>588.09166764595966</v>
      </c>
      <c r="Y57" s="44">
        <f t="shared" si="31"/>
        <v>602.27272727272714</v>
      </c>
      <c r="Z57" s="44">
        <f t="shared" ref="Z57:AG57" si="32">Z48-Z51-Z54</f>
        <v>616.79574456222258</v>
      </c>
      <c r="AA57" s="44">
        <f t="shared" si="32"/>
        <v>631.66896537520495</v>
      </c>
      <c r="AB57" s="44">
        <f t="shared" si="32"/>
        <v>646.90083441055572</v>
      </c>
      <c r="AC57" s="44">
        <f t="shared" si="32"/>
        <v>662.5</v>
      </c>
      <c r="AD57" s="44">
        <f t="shared" si="32"/>
        <v>678.47531901844479</v>
      </c>
      <c r="AE57" s="44">
        <f t="shared" si="32"/>
        <v>694.83586191272525</v>
      </c>
      <c r="AF57" s="44">
        <f t="shared" si="32"/>
        <v>711.59091785161104</v>
      </c>
      <c r="AG57" s="44">
        <f t="shared" si="32"/>
        <v>728.74999999999977</v>
      </c>
      <c r="AH57" s="89" t="s">
        <v>173</v>
      </c>
    </row>
    <row r="58" spans="1:34" outlineLevel="1" x14ac:dyDescent="0.2">
      <c r="A58" s="5" t="s">
        <v>23</v>
      </c>
      <c r="B58" s="79"/>
      <c r="C58" s="79"/>
      <c r="D58" s="79"/>
      <c r="E58" s="79"/>
      <c r="F58" s="79">
        <f t="shared" ref="F58:U58" si="33">F57/B57-1</f>
        <v>0.10000000000000009</v>
      </c>
      <c r="G58" s="79">
        <f t="shared" si="33"/>
        <v>0.10000000000000009</v>
      </c>
      <c r="H58" s="79">
        <f t="shared" si="33"/>
        <v>0.10000000000000031</v>
      </c>
      <c r="I58" s="79">
        <f t="shared" si="33"/>
        <v>0.10000000000000009</v>
      </c>
      <c r="J58" s="79">
        <f t="shared" si="33"/>
        <v>0.10000000000000009</v>
      </c>
      <c r="K58" s="79">
        <f t="shared" si="33"/>
        <v>9.9999999999999867E-2</v>
      </c>
      <c r="L58" s="79">
        <f t="shared" si="33"/>
        <v>9.9999999999999867E-2</v>
      </c>
      <c r="M58" s="79">
        <f t="shared" si="33"/>
        <v>9.9999999999999867E-2</v>
      </c>
      <c r="N58" s="79">
        <f t="shared" si="33"/>
        <v>0.10000000000000009</v>
      </c>
      <c r="O58" s="79">
        <f t="shared" si="33"/>
        <v>9.9999999999999867E-2</v>
      </c>
      <c r="P58" s="79">
        <f t="shared" si="33"/>
        <v>0.10000000000000009</v>
      </c>
      <c r="Q58" s="79">
        <f t="shared" si="33"/>
        <v>0.10000000000000009</v>
      </c>
      <c r="R58" s="79">
        <f t="shared" si="33"/>
        <v>9.9999999999999867E-2</v>
      </c>
      <c r="S58" s="79">
        <f t="shared" si="33"/>
        <v>9.9999999999999867E-2</v>
      </c>
      <c r="T58" s="79">
        <f t="shared" si="33"/>
        <v>9.9999999999999867E-2</v>
      </c>
      <c r="U58" s="79">
        <f t="shared" si="33"/>
        <v>0.10000000000000009</v>
      </c>
      <c r="V58" s="79">
        <f t="shared" ref="V58:AC58" si="34">V57/R57-1</f>
        <v>9.9999999999999867E-2</v>
      </c>
      <c r="W58" s="79">
        <f t="shared" si="34"/>
        <v>9.9999999999999867E-2</v>
      </c>
      <c r="X58" s="79">
        <f t="shared" si="34"/>
        <v>9.9999999999999645E-2</v>
      </c>
      <c r="Y58" s="79">
        <f t="shared" si="34"/>
        <v>9.9999999999999645E-2</v>
      </c>
      <c r="Z58" s="79">
        <f t="shared" si="34"/>
        <v>9.9999999999999867E-2</v>
      </c>
      <c r="AA58" s="79">
        <f t="shared" si="34"/>
        <v>0.10000000000000009</v>
      </c>
      <c r="AB58" s="79">
        <f t="shared" si="34"/>
        <v>0.10000000000000009</v>
      </c>
      <c r="AC58" s="79">
        <f t="shared" si="34"/>
        <v>0.10000000000000031</v>
      </c>
      <c r="AD58" s="79">
        <f>AD57/Z57-1</f>
        <v>9.9999999999999867E-2</v>
      </c>
      <c r="AE58" s="79">
        <f>AE57/AA57-1</f>
        <v>9.9999999999999645E-2</v>
      </c>
      <c r="AF58" s="79">
        <f>AF57/AB57-1</f>
        <v>9.9999999999999645E-2</v>
      </c>
      <c r="AG58" s="79">
        <f>AG57/AC57-1</f>
        <v>9.9999999999999645E-2</v>
      </c>
      <c r="AH58" s="51"/>
    </row>
    <row r="59" spans="1:34" x14ac:dyDescent="0.2">
      <c r="AH59" s="51"/>
    </row>
    <row r="60" spans="1:34" s="16" customFormat="1" x14ac:dyDescent="0.2">
      <c r="A60" s="16" t="s">
        <v>76</v>
      </c>
      <c r="AH60" s="63"/>
    </row>
    <row r="61" spans="1:34" s="42" customFormat="1" x14ac:dyDescent="0.2">
      <c r="A61" s="41" t="s">
        <v>54</v>
      </c>
      <c r="B61" s="46">
        <f>C61/(1+B63)</f>
        <v>39.515726286507338</v>
      </c>
      <c r="C61" s="46">
        <f>D61/(1+C63)</f>
        <v>39.905090802686068</v>
      </c>
      <c r="D61" s="46">
        <f>E61/(1+D63)</f>
        <v>40.29829188573845</v>
      </c>
      <c r="E61" s="46">
        <f>F61/(1+E63)</f>
        <v>40.695367338917642</v>
      </c>
      <c r="F61" s="46">
        <f t="shared" ref="F61:Q61" si="35">G61/(1+F63)</f>
        <v>41.096355337967623</v>
      </c>
      <c r="G61" s="46">
        <f t="shared" si="35"/>
        <v>41.5012944347935</v>
      </c>
      <c r="H61" s="46">
        <f t="shared" si="35"/>
        <v>41.910223561167975</v>
      </c>
      <c r="I61" s="46">
        <f t="shared" si="35"/>
        <v>42.323182032474335</v>
      </c>
      <c r="J61" s="46">
        <f t="shared" si="35"/>
        <v>42.740209551486316</v>
      </c>
      <c r="K61" s="46">
        <f t="shared" si="35"/>
        <v>43.161346212185229</v>
      </c>
      <c r="L61" s="46">
        <f t="shared" si="35"/>
        <v>43.586632503614688</v>
      </c>
      <c r="M61" s="46">
        <f t="shared" si="35"/>
        <v>44.016109313773299</v>
      </c>
      <c r="N61" s="46">
        <f t="shared" si="35"/>
        <v>44.449817933545759</v>
      </c>
      <c r="O61" s="46">
        <f t="shared" si="35"/>
        <v>44.887800060672632</v>
      </c>
      <c r="P61" s="46">
        <f t="shared" si="35"/>
        <v>45.330097803759266</v>
      </c>
      <c r="Q61" s="46">
        <f t="shared" si="35"/>
        <v>45.776753686324227</v>
      </c>
      <c r="R61" s="46">
        <f t="shared" ref="R61:W61" si="36">S61/(1+R63)</f>
        <v>46.227810650887584</v>
      </c>
      <c r="S61" s="46">
        <f t="shared" si="36"/>
        <v>46.683312063099528</v>
      </c>
      <c r="T61" s="46">
        <f t="shared" si="36"/>
        <v>47.143301715909629</v>
      </c>
      <c r="U61" s="46">
        <f t="shared" si="36"/>
        <v>47.607823833777189</v>
      </c>
      <c r="V61" s="46">
        <f t="shared" si="36"/>
        <v>48.07692307692308</v>
      </c>
      <c r="W61" s="46">
        <f t="shared" si="36"/>
        <v>48.550644545623506</v>
      </c>
      <c r="X61" s="46">
        <f>Y61/(1+X63)</f>
        <v>49.029033784546009</v>
      </c>
      <c r="Y61" s="46">
        <f>Z61/(1+Y63)</f>
        <v>49.51213678712827</v>
      </c>
      <c r="Z61" s="45">
        <v>50</v>
      </c>
      <c r="AA61" s="46">
        <f t="shared" ref="AA61:AG61" si="37">Z61*(1+AA63)</f>
        <v>50.492670327448444</v>
      </c>
      <c r="AB61" s="46">
        <f t="shared" si="37"/>
        <v>50.990195135927848</v>
      </c>
      <c r="AC61" s="46">
        <f t="shared" si="37"/>
        <v>51.492622258613402</v>
      </c>
      <c r="AD61" s="46">
        <f t="shared" si="37"/>
        <v>52</v>
      </c>
      <c r="AE61" s="46">
        <f t="shared" si="37"/>
        <v>52.512377140546377</v>
      </c>
      <c r="AF61" s="46">
        <f t="shared" si="37"/>
        <v>53.029802941364956</v>
      </c>
      <c r="AG61" s="46">
        <f t="shared" si="37"/>
        <v>53.552327148957929</v>
      </c>
      <c r="AH61" s="89" t="s">
        <v>164</v>
      </c>
    </row>
    <row r="62" spans="1:34" x14ac:dyDescent="0.2">
      <c r="A62" s="5" t="s">
        <v>23</v>
      </c>
      <c r="B62" s="76"/>
      <c r="C62" s="76"/>
      <c r="D62" s="76"/>
      <c r="E62" s="76"/>
      <c r="F62" s="76"/>
      <c r="G62" s="76"/>
      <c r="H62" s="76"/>
      <c r="I62" s="76"/>
      <c r="J62" s="76">
        <f t="shared" ref="J62:U62" si="38">J61/F61-1</f>
        <v>3.9999999999999813E-2</v>
      </c>
      <c r="K62" s="76">
        <f t="shared" si="38"/>
        <v>3.9999999999999813E-2</v>
      </c>
      <c r="L62" s="76">
        <f t="shared" si="38"/>
        <v>3.9999999999999813E-2</v>
      </c>
      <c r="M62" s="76">
        <f t="shared" si="38"/>
        <v>3.9999999999999813E-2</v>
      </c>
      <c r="N62" s="76">
        <f t="shared" si="38"/>
        <v>3.9999999999999813E-2</v>
      </c>
      <c r="O62" s="76">
        <f t="shared" si="38"/>
        <v>3.9999999999999813E-2</v>
      </c>
      <c r="P62" s="76">
        <f t="shared" si="38"/>
        <v>3.9999999999999813E-2</v>
      </c>
      <c r="Q62" s="76">
        <f t="shared" si="38"/>
        <v>3.9999999999999813E-2</v>
      </c>
      <c r="R62" s="76">
        <f t="shared" si="38"/>
        <v>3.9999999999999813E-2</v>
      </c>
      <c r="S62" s="76">
        <f t="shared" si="38"/>
        <v>3.9999999999999813E-2</v>
      </c>
      <c r="T62" s="76">
        <f t="shared" si="38"/>
        <v>3.9999999999999813E-2</v>
      </c>
      <c r="U62" s="76">
        <f t="shared" si="38"/>
        <v>3.9999999999999813E-2</v>
      </c>
      <c r="V62" s="76">
        <f t="shared" ref="V62:AF62" si="39">V61/R61-1</f>
        <v>3.9999999999999813E-2</v>
      </c>
      <c r="W62" s="76">
        <f t="shared" si="39"/>
        <v>3.9999999999999813E-2</v>
      </c>
      <c r="X62" s="76">
        <f t="shared" si="39"/>
        <v>3.9999999999999813E-2</v>
      </c>
      <c r="Y62" s="76">
        <f t="shared" si="39"/>
        <v>3.9999999999999813E-2</v>
      </c>
      <c r="Z62" s="76">
        <f t="shared" si="39"/>
        <v>4.0000000000000036E-2</v>
      </c>
      <c r="AA62" s="76">
        <f t="shared" si="39"/>
        <v>4.0000000000000036E-2</v>
      </c>
      <c r="AB62" s="76">
        <f t="shared" si="39"/>
        <v>4.0000000000000036E-2</v>
      </c>
      <c r="AC62" s="76">
        <f t="shared" si="39"/>
        <v>4.0000000000000036E-2</v>
      </c>
      <c r="AD62" s="76">
        <f t="shared" si="39"/>
        <v>4.0000000000000036E-2</v>
      </c>
      <c r="AE62" s="76">
        <f t="shared" si="39"/>
        <v>3.9999999999999813E-2</v>
      </c>
      <c r="AF62" s="76">
        <f t="shared" si="39"/>
        <v>3.9999999999999813E-2</v>
      </c>
      <c r="AG62" s="76">
        <f>AG61/AC61-1</f>
        <v>3.9999999999999813E-2</v>
      </c>
      <c r="AH62" s="51" t="s">
        <v>165</v>
      </c>
    </row>
    <row r="63" spans="1:34" outlineLevel="1" x14ac:dyDescent="0.2">
      <c r="A63" s="5" t="s">
        <v>30</v>
      </c>
      <c r="B63" s="77">
        <f>(1+4%)^(1/4)-1</f>
        <v>9.8534065489688238E-3</v>
      </c>
      <c r="C63" s="77">
        <f>(1+4%)^(1/4)-1</f>
        <v>9.8534065489688238E-3</v>
      </c>
      <c r="D63" s="77">
        <f>(1+4%)^(1/4)-1</f>
        <v>9.8534065489688238E-3</v>
      </c>
      <c r="E63" s="77">
        <f>(1+4%)^(1/4)-1</f>
        <v>9.8534065489688238E-3</v>
      </c>
      <c r="F63" s="77">
        <f t="shared" ref="F63:Q63" si="40">(1+4%)^(1/4)-1</f>
        <v>9.8534065489688238E-3</v>
      </c>
      <c r="G63" s="77">
        <f t="shared" si="40"/>
        <v>9.8534065489688238E-3</v>
      </c>
      <c r="H63" s="77">
        <f t="shared" si="40"/>
        <v>9.8534065489688238E-3</v>
      </c>
      <c r="I63" s="77">
        <f t="shared" si="40"/>
        <v>9.8534065489688238E-3</v>
      </c>
      <c r="J63" s="77">
        <f t="shared" si="40"/>
        <v>9.8534065489688238E-3</v>
      </c>
      <c r="K63" s="77">
        <f t="shared" si="40"/>
        <v>9.8534065489688238E-3</v>
      </c>
      <c r="L63" s="77">
        <f t="shared" si="40"/>
        <v>9.8534065489688238E-3</v>
      </c>
      <c r="M63" s="77">
        <f t="shared" si="40"/>
        <v>9.8534065489688238E-3</v>
      </c>
      <c r="N63" s="77">
        <f t="shared" si="40"/>
        <v>9.8534065489688238E-3</v>
      </c>
      <c r="O63" s="77">
        <f t="shared" si="40"/>
        <v>9.8534065489688238E-3</v>
      </c>
      <c r="P63" s="77">
        <f t="shared" si="40"/>
        <v>9.8534065489688238E-3</v>
      </c>
      <c r="Q63" s="77">
        <f t="shared" si="40"/>
        <v>9.8534065489688238E-3</v>
      </c>
      <c r="R63" s="77">
        <f t="shared" ref="R63:X63" si="41">(1+4%)^(1/4)-1</f>
        <v>9.8534065489688238E-3</v>
      </c>
      <c r="S63" s="77">
        <f t="shared" si="41"/>
        <v>9.8534065489688238E-3</v>
      </c>
      <c r="T63" s="77">
        <f t="shared" si="41"/>
        <v>9.8534065489688238E-3</v>
      </c>
      <c r="U63" s="77">
        <f t="shared" si="41"/>
        <v>9.8534065489688238E-3</v>
      </c>
      <c r="V63" s="77">
        <f t="shared" si="41"/>
        <v>9.8534065489688238E-3</v>
      </c>
      <c r="W63" s="77">
        <f t="shared" si="41"/>
        <v>9.8534065489688238E-3</v>
      </c>
      <c r="X63" s="77">
        <f t="shared" si="41"/>
        <v>9.8534065489688238E-3</v>
      </c>
      <c r="Y63" s="77">
        <f>(1+4%)^(1/4)-1</f>
        <v>9.8534065489688238E-3</v>
      </c>
      <c r="Z63" s="77">
        <f t="shared" ref="Z63:AG63" si="42">(1+4%)^(1/4)-1</f>
        <v>9.8534065489688238E-3</v>
      </c>
      <c r="AA63" s="77">
        <f t="shared" si="42"/>
        <v>9.8534065489688238E-3</v>
      </c>
      <c r="AB63" s="77">
        <f t="shared" si="42"/>
        <v>9.8534065489688238E-3</v>
      </c>
      <c r="AC63" s="77">
        <f t="shared" si="42"/>
        <v>9.8534065489688238E-3</v>
      </c>
      <c r="AD63" s="77">
        <f t="shared" si="42"/>
        <v>9.8534065489688238E-3</v>
      </c>
      <c r="AE63" s="77">
        <f t="shared" si="42"/>
        <v>9.8534065489688238E-3</v>
      </c>
      <c r="AF63" s="77">
        <f t="shared" si="42"/>
        <v>9.8534065489688238E-3</v>
      </c>
      <c r="AG63" s="77">
        <f t="shared" si="42"/>
        <v>9.8534065489688238E-3</v>
      </c>
      <c r="AH63" s="51" t="s">
        <v>165</v>
      </c>
    </row>
    <row r="64" spans="1:34" s="42" customFormat="1" x14ac:dyDescent="0.2">
      <c r="A64" s="41" t="s">
        <v>75</v>
      </c>
      <c r="B64" s="46">
        <f>C64/(1+B66)</f>
        <v>79.031452573014676</v>
      </c>
      <c r="C64" s="46">
        <f>D64/(1+C66)</f>
        <v>79.810181605372136</v>
      </c>
      <c r="D64" s="46">
        <f>E64/(1+D66)</f>
        <v>80.596583771476901</v>
      </c>
      <c r="E64" s="46">
        <f>F64/(1+E66)</f>
        <v>81.390734677835283</v>
      </c>
      <c r="F64" s="46">
        <f t="shared" ref="F64:Q64" si="43">G64/(1+F66)</f>
        <v>82.192710675935245</v>
      </c>
      <c r="G64" s="46">
        <f t="shared" si="43"/>
        <v>83.002588869587001</v>
      </c>
      <c r="H64" s="46">
        <f t="shared" si="43"/>
        <v>83.820447122335949</v>
      </c>
      <c r="I64" s="46">
        <f t="shared" si="43"/>
        <v>84.646364064948671</v>
      </c>
      <c r="J64" s="46">
        <f t="shared" si="43"/>
        <v>85.480419102972633</v>
      </c>
      <c r="K64" s="46">
        <f t="shared" si="43"/>
        <v>86.322692424370459</v>
      </c>
      <c r="L64" s="46">
        <f t="shared" si="43"/>
        <v>87.173265007229375</v>
      </c>
      <c r="M64" s="46">
        <f t="shared" si="43"/>
        <v>88.032218627546598</v>
      </c>
      <c r="N64" s="46">
        <f t="shared" si="43"/>
        <v>88.899635867091519</v>
      </c>
      <c r="O64" s="46">
        <f t="shared" si="43"/>
        <v>89.775600121345263</v>
      </c>
      <c r="P64" s="46">
        <f t="shared" si="43"/>
        <v>90.660195607518531</v>
      </c>
      <c r="Q64" s="46">
        <f t="shared" si="43"/>
        <v>91.553507372648454</v>
      </c>
      <c r="R64" s="46">
        <f t="shared" ref="R64:Y64" si="44">S64/(1+R66)</f>
        <v>92.455621301775167</v>
      </c>
      <c r="S64" s="46">
        <f t="shared" si="44"/>
        <v>93.366624126199056</v>
      </c>
      <c r="T64" s="46">
        <f t="shared" si="44"/>
        <v>94.286603431819259</v>
      </c>
      <c r="U64" s="46">
        <f t="shared" si="44"/>
        <v>95.215647667554379</v>
      </c>
      <c r="V64" s="46">
        <f t="shared" si="44"/>
        <v>96.15384615384616</v>
      </c>
      <c r="W64" s="46">
        <f t="shared" si="44"/>
        <v>97.101289091247011</v>
      </c>
      <c r="X64" s="46">
        <f t="shared" si="44"/>
        <v>98.058067569092017</v>
      </c>
      <c r="Y64" s="46">
        <f t="shared" si="44"/>
        <v>99.02427357425654</v>
      </c>
      <c r="Z64" s="45">
        <v>100</v>
      </c>
      <c r="AA64" s="46">
        <f t="shared" ref="AA64:AG64" si="45">Z64*(1+AA66)</f>
        <v>100.98534065489689</v>
      </c>
      <c r="AB64" s="46">
        <f t="shared" si="45"/>
        <v>101.9803902718557</v>
      </c>
      <c r="AC64" s="46">
        <f t="shared" si="45"/>
        <v>102.9852445172268</v>
      </c>
      <c r="AD64" s="46">
        <f t="shared" si="45"/>
        <v>104</v>
      </c>
      <c r="AE64" s="46">
        <f t="shared" si="45"/>
        <v>105.02475428109275</v>
      </c>
      <c r="AF64" s="46">
        <f t="shared" si="45"/>
        <v>106.05960588272991</v>
      </c>
      <c r="AG64" s="46">
        <f t="shared" si="45"/>
        <v>107.10465429791586</v>
      </c>
      <c r="AH64" s="89" t="s">
        <v>166</v>
      </c>
    </row>
    <row r="65" spans="1:34" x14ac:dyDescent="0.2">
      <c r="A65" s="5" t="s">
        <v>23</v>
      </c>
      <c r="B65" s="76"/>
      <c r="C65" s="76"/>
      <c r="D65" s="76"/>
      <c r="E65" s="76"/>
      <c r="F65" s="76"/>
      <c r="G65" s="76"/>
      <c r="H65" s="76"/>
      <c r="I65" s="76"/>
      <c r="J65" s="76">
        <f t="shared" ref="J65:AG65" si="46">J64/F64-1</f>
        <v>3.9999999999999813E-2</v>
      </c>
      <c r="K65" s="76">
        <f t="shared" si="46"/>
        <v>3.9999999999999813E-2</v>
      </c>
      <c r="L65" s="76">
        <f t="shared" si="46"/>
        <v>3.9999999999999813E-2</v>
      </c>
      <c r="M65" s="76">
        <f t="shared" si="46"/>
        <v>3.9999999999999813E-2</v>
      </c>
      <c r="N65" s="76">
        <f t="shared" si="46"/>
        <v>3.9999999999999813E-2</v>
      </c>
      <c r="O65" s="76">
        <f t="shared" si="46"/>
        <v>3.9999999999999813E-2</v>
      </c>
      <c r="P65" s="76">
        <f t="shared" si="46"/>
        <v>3.9999999999999813E-2</v>
      </c>
      <c r="Q65" s="76">
        <f t="shared" si="46"/>
        <v>3.9999999999999813E-2</v>
      </c>
      <c r="R65" s="76">
        <f t="shared" si="46"/>
        <v>3.9999999999999813E-2</v>
      </c>
      <c r="S65" s="76">
        <f t="shared" si="46"/>
        <v>3.9999999999999813E-2</v>
      </c>
      <c r="T65" s="76">
        <f t="shared" si="46"/>
        <v>3.9999999999999813E-2</v>
      </c>
      <c r="U65" s="76">
        <f t="shared" si="46"/>
        <v>3.9999999999999813E-2</v>
      </c>
      <c r="V65" s="76">
        <f t="shared" si="46"/>
        <v>3.9999999999999813E-2</v>
      </c>
      <c r="W65" s="76">
        <f t="shared" si="46"/>
        <v>3.9999999999999813E-2</v>
      </c>
      <c r="X65" s="76">
        <f t="shared" si="46"/>
        <v>3.9999999999999813E-2</v>
      </c>
      <c r="Y65" s="76">
        <f t="shared" si="46"/>
        <v>3.9999999999999813E-2</v>
      </c>
      <c r="Z65" s="76">
        <f t="shared" si="46"/>
        <v>4.0000000000000036E-2</v>
      </c>
      <c r="AA65" s="76">
        <f t="shared" si="46"/>
        <v>4.0000000000000036E-2</v>
      </c>
      <c r="AB65" s="76">
        <f t="shared" si="46"/>
        <v>4.0000000000000036E-2</v>
      </c>
      <c r="AC65" s="76">
        <f t="shared" si="46"/>
        <v>4.0000000000000036E-2</v>
      </c>
      <c r="AD65" s="76">
        <f t="shared" si="46"/>
        <v>4.0000000000000036E-2</v>
      </c>
      <c r="AE65" s="76">
        <f t="shared" si="46"/>
        <v>3.9999999999999813E-2</v>
      </c>
      <c r="AF65" s="76">
        <f t="shared" si="46"/>
        <v>3.9999999999999813E-2</v>
      </c>
      <c r="AG65" s="76">
        <f t="shared" si="46"/>
        <v>3.9999999999999813E-2</v>
      </c>
      <c r="AH65" s="51" t="s">
        <v>165</v>
      </c>
    </row>
    <row r="66" spans="1:34" outlineLevel="1" x14ac:dyDescent="0.2">
      <c r="A66" s="5" t="s">
        <v>30</v>
      </c>
      <c r="B66" s="77">
        <f>(1+4%)^(1/4)-1</f>
        <v>9.8534065489688238E-3</v>
      </c>
      <c r="C66" s="77">
        <f>(1+4%)^(1/4)-1</f>
        <v>9.8534065489688238E-3</v>
      </c>
      <c r="D66" s="77">
        <f>(1+4%)^(1/4)-1</f>
        <v>9.8534065489688238E-3</v>
      </c>
      <c r="E66" s="77">
        <f>(1+4%)^(1/4)-1</f>
        <v>9.8534065489688238E-3</v>
      </c>
      <c r="F66" s="77">
        <f t="shared" ref="F66:Q66" si="47">(1+4%)^(1/4)-1</f>
        <v>9.8534065489688238E-3</v>
      </c>
      <c r="G66" s="77">
        <f t="shared" si="47"/>
        <v>9.8534065489688238E-3</v>
      </c>
      <c r="H66" s="77">
        <f t="shared" si="47"/>
        <v>9.8534065489688238E-3</v>
      </c>
      <c r="I66" s="77">
        <f t="shared" si="47"/>
        <v>9.8534065489688238E-3</v>
      </c>
      <c r="J66" s="77">
        <f t="shared" si="47"/>
        <v>9.8534065489688238E-3</v>
      </c>
      <c r="K66" s="77">
        <f t="shared" si="47"/>
        <v>9.8534065489688238E-3</v>
      </c>
      <c r="L66" s="77">
        <f t="shared" si="47"/>
        <v>9.8534065489688238E-3</v>
      </c>
      <c r="M66" s="77">
        <f t="shared" si="47"/>
        <v>9.8534065489688238E-3</v>
      </c>
      <c r="N66" s="77">
        <f t="shared" si="47"/>
        <v>9.8534065489688238E-3</v>
      </c>
      <c r="O66" s="77">
        <f t="shared" si="47"/>
        <v>9.8534065489688238E-3</v>
      </c>
      <c r="P66" s="77">
        <f t="shared" si="47"/>
        <v>9.8534065489688238E-3</v>
      </c>
      <c r="Q66" s="77">
        <f t="shared" si="47"/>
        <v>9.8534065489688238E-3</v>
      </c>
      <c r="R66" s="77">
        <f t="shared" ref="R66:X66" si="48">(1+4%)^(1/4)-1</f>
        <v>9.8534065489688238E-3</v>
      </c>
      <c r="S66" s="77">
        <f t="shared" si="48"/>
        <v>9.8534065489688238E-3</v>
      </c>
      <c r="T66" s="77">
        <f t="shared" si="48"/>
        <v>9.8534065489688238E-3</v>
      </c>
      <c r="U66" s="77">
        <f t="shared" si="48"/>
        <v>9.8534065489688238E-3</v>
      </c>
      <c r="V66" s="77">
        <f t="shared" si="48"/>
        <v>9.8534065489688238E-3</v>
      </c>
      <c r="W66" s="77">
        <f t="shared" si="48"/>
        <v>9.8534065489688238E-3</v>
      </c>
      <c r="X66" s="77">
        <f t="shared" si="48"/>
        <v>9.8534065489688238E-3</v>
      </c>
      <c r="Y66" s="77">
        <f>(1+4%)^(1/4)-1</f>
        <v>9.8534065489688238E-3</v>
      </c>
      <c r="Z66" s="77">
        <f t="shared" ref="Z66:AG66" si="49">(1+4%)^(1/4)-1</f>
        <v>9.8534065489688238E-3</v>
      </c>
      <c r="AA66" s="77">
        <f t="shared" si="49"/>
        <v>9.8534065489688238E-3</v>
      </c>
      <c r="AB66" s="77">
        <f t="shared" si="49"/>
        <v>9.8534065489688238E-3</v>
      </c>
      <c r="AC66" s="77">
        <f t="shared" si="49"/>
        <v>9.8534065489688238E-3</v>
      </c>
      <c r="AD66" s="77">
        <f t="shared" si="49"/>
        <v>9.8534065489688238E-3</v>
      </c>
      <c r="AE66" s="77">
        <f t="shared" si="49"/>
        <v>9.8534065489688238E-3</v>
      </c>
      <c r="AF66" s="77">
        <f t="shared" si="49"/>
        <v>9.8534065489688238E-3</v>
      </c>
      <c r="AG66" s="77">
        <f t="shared" si="49"/>
        <v>9.8534065489688238E-3</v>
      </c>
      <c r="AH66" s="51" t="s">
        <v>165</v>
      </c>
    </row>
    <row r="67" spans="1:34" x14ac:dyDescent="0.2">
      <c r="AH67" s="51"/>
    </row>
    <row r="68" spans="1:34" s="20" customFormat="1" x14ac:dyDescent="0.2">
      <c r="A68" s="16" t="s">
        <v>83</v>
      </c>
      <c r="AH68" s="88"/>
    </row>
    <row r="69" spans="1:34" x14ac:dyDescent="0.2">
      <c r="A69" s="4" t="s">
        <v>81</v>
      </c>
      <c r="B69" s="12">
        <v>0.28000000000000003</v>
      </c>
      <c r="C69" s="12">
        <v>0.28000000000000003</v>
      </c>
      <c r="D69" s="12">
        <v>0.28000000000000003</v>
      </c>
      <c r="E69" s="12">
        <v>0.28000000000000003</v>
      </c>
      <c r="F69" s="12">
        <v>0.28000000000000003</v>
      </c>
      <c r="G69" s="12">
        <v>0.28000000000000003</v>
      </c>
      <c r="H69" s="12">
        <v>0.28000000000000003</v>
      </c>
      <c r="I69" s="12">
        <v>0.28000000000000003</v>
      </c>
      <c r="J69" s="12">
        <v>0.28000000000000003</v>
      </c>
      <c r="K69" s="12">
        <v>0.28000000000000003</v>
      </c>
      <c r="L69" s="12">
        <v>0.28000000000000003</v>
      </c>
      <c r="M69" s="12">
        <v>0.28000000000000003</v>
      </c>
      <c r="N69" s="12">
        <v>0.28000000000000003</v>
      </c>
      <c r="O69" s="12">
        <v>0.28000000000000003</v>
      </c>
      <c r="P69" s="12">
        <v>0.28000000000000003</v>
      </c>
      <c r="Q69" s="12">
        <v>0.28000000000000003</v>
      </c>
      <c r="R69" s="12">
        <v>0.28000000000000003</v>
      </c>
      <c r="S69" s="12">
        <v>0.28000000000000003</v>
      </c>
      <c r="T69" s="12">
        <v>0.28000000000000003</v>
      </c>
      <c r="U69" s="12">
        <v>0.28000000000000003</v>
      </c>
      <c r="V69" s="12">
        <v>0.28000000000000003</v>
      </c>
      <c r="W69" s="12">
        <v>0.28000000000000003</v>
      </c>
      <c r="X69" s="12">
        <v>0.28000000000000003</v>
      </c>
      <c r="Y69" s="12">
        <v>0.28000000000000003</v>
      </c>
      <c r="Z69" s="12">
        <v>0.28000000000000003</v>
      </c>
      <c r="AA69" s="12">
        <v>0.28000000000000003</v>
      </c>
      <c r="AB69" s="12">
        <v>0.28000000000000003</v>
      </c>
      <c r="AC69" s="12">
        <v>0.28000000000000003</v>
      </c>
      <c r="AD69" s="12">
        <v>0.28000000000000003</v>
      </c>
      <c r="AE69" s="12">
        <v>0.28000000000000003</v>
      </c>
      <c r="AF69" s="12">
        <v>0.28000000000000003</v>
      </c>
      <c r="AG69" s="12">
        <v>0.28000000000000003</v>
      </c>
      <c r="AH69" s="51" t="s">
        <v>170</v>
      </c>
    </row>
    <row r="70" spans="1:34" x14ac:dyDescent="0.2">
      <c r="A70" s="4" t="s">
        <v>66</v>
      </c>
      <c r="B70" s="12">
        <v>0.1</v>
      </c>
      <c r="C70" s="12">
        <v>0.1</v>
      </c>
      <c r="D70" s="12">
        <v>0.1</v>
      </c>
      <c r="E70" s="12">
        <v>0.1</v>
      </c>
      <c r="F70" s="12">
        <v>0.1</v>
      </c>
      <c r="G70" s="12">
        <v>0.1</v>
      </c>
      <c r="H70" s="12">
        <v>0.1</v>
      </c>
      <c r="I70" s="12">
        <v>0.1</v>
      </c>
      <c r="J70" s="12">
        <v>0.1</v>
      </c>
      <c r="K70" s="12">
        <v>0.1</v>
      </c>
      <c r="L70" s="12">
        <v>0.1</v>
      </c>
      <c r="M70" s="12">
        <v>0.1</v>
      </c>
      <c r="N70" s="12">
        <v>0.1</v>
      </c>
      <c r="O70" s="12">
        <v>0.1</v>
      </c>
      <c r="P70" s="12">
        <v>0.1</v>
      </c>
      <c r="Q70" s="12">
        <v>0.1</v>
      </c>
      <c r="R70" s="12">
        <v>0.1</v>
      </c>
      <c r="S70" s="12">
        <v>0.1</v>
      </c>
      <c r="T70" s="12">
        <v>0.1</v>
      </c>
      <c r="U70" s="12">
        <v>0.1</v>
      </c>
      <c r="V70" s="12">
        <v>0.1</v>
      </c>
      <c r="W70" s="12">
        <v>0.1</v>
      </c>
      <c r="X70" s="12">
        <v>0.1</v>
      </c>
      <c r="Y70" s="12">
        <v>0.1</v>
      </c>
      <c r="Z70" s="12">
        <v>0.1</v>
      </c>
      <c r="AA70" s="12">
        <v>0.1</v>
      </c>
      <c r="AB70" s="12">
        <v>0.1</v>
      </c>
      <c r="AC70" s="12">
        <v>0.1</v>
      </c>
      <c r="AD70" s="12">
        <v>0.1</v>
      </c>
      <c r="AE70" s="12">
        <v>0.1</v>
      </c>
      <c r="AF70" s="12">
        <v>0.1</v>
      </c>
      <c r="AG70" s="12">
        <v>0.1</v>
      </c>
      <c r="AH70" s="51"/>
    </row>
    <row r="71" spans="1:34" x14ac:dyDescent="0.2">
      <c r="AH71" s="51"/>
    </row>
    <row r="72" spans="1:34" s="20" customFormat="1" x14ac:dyDescent="0.2">
      <c r="A72" s="16" t="s">
        <v>57</v>
      </c>
      <c r="Z72" s="100">
        <v>0.05</v>
      </c>
      <c r="AA72" s="100">
        <v>0.05</v>
      </c>
      <c r="AB72" s="100">
        <v>0.05</v>
      </c>
      <c r="AC72" s="100">
        <v>0.05</v>
      </c>
      <c r="AD72" s="100">
        <v>0.05</v>
      </c>
      <c r="AE72" s="100">
        <v>0.05</v>
      </c>
      <c r="AF72" s="100">
        <v>0.05</v>
      </c>
      <c r="AG72" s="100">
        <v>0.05</v>
      </c>
      <c r="AH72" s="101" t="s">
        <v>167</v>
      </c>
    </row>
    <row r="73" spans="1:34" outlineLevel="1" x14ac:dyDescent="0.2">
      <c r="A73" s="4" t="s">
        <v>118</v>
      </c>
      <c r="B73" s="12">
        <v>0.05</v>
      </c>
      <c r="C73" s="12">
        <v>0.05</v>
      </c>
      <c r="D73" s="12">
        <v>0.05</v>
      </c>
      <c r="E73" s="12">
        <v>0.05</v>
      </c>
      <c r="F73" s="12">
        <v>0.05</v>
      </c>
      <c r="G73" s="12">
        <v>0.05</v>
      </c>
      <c r="H73" s="12">
        <v>0.05</v>
      </c>
      <c r="I73" s="12">
        <v>0.05</v>
      </c>
      <c r="J73" s="12">
        <v>0.05</v>
      </c>
      <c r="K73" s="12">
        <v>0.05</v>
      </c>
      <c r="L73" s="12">
        <v>0.05</v>
      </c>
      <c r="M73" s="12">
        <v>0.05</v>
      </c>
      <c r="N73" s="12">
        <v>0.05</v>
      </c>
      <c r="O73" s="12">
        <v>0.05</v>
      </c>
      <c r="P73" s="12">
        <v>0.05</v>
      </c>
      <c r="Q73" s="12">
        <v>0.05</v>
      </c>
      <c r="R73" s="12">
        <v>0.05</v>
      </c>
      <c r="S73" s="12">
        <v>0.05</v>
      </c>
      <c r="T73" s="12">
        <v>0.05</v>
      </c>
      <c r="U73" s="12">
        <v>0.05</v>
      </c>
      <c r="V73" s="12">
        <v>0.05</v>
      </c>
      <c r="W73" s="12">
        <v>0.05</v>
      </c>
      <c r="X73" s="12">
        <v>0.05</v>
      </c>
      <c r="Y73" s="12">
        <v>0.05</v>
      </c>
      <c r="Z73" s="12">
        <v>0.05</v>
      </c>
      <c r="AA73" s="12">
        <v>0.05</v>
      </c>
      <c r="AB73" s="12">
        <v>0.05</v>
      </c>
      <c r="AC73" s="12">
        <v>0.05</v>
      </c>
      <c r="AD73" s="12">
        <v>0.05</v>
      </c>
      <c r="AE73" s="12">
        <v>0.05</v>
      </c>
      <c r="AF73" s="12">
        <v>0.05</v>
      </c>
      <c r="AG73" s="12">
        <v>0.05</v>
      </c>
      <c r="AH73" s="87" t="s">
        <v>167</v>
      </c>
    </row>
    <row r="74" spans="1:34" outlineLevel="1" x14ac:dyDescent="0.2">
      <c r="A74" s="4" t="s">
        <v>72</v>
      </c>
      <c r="B74" s="12">
        <v>0.05</v>
      </c>
      <c r="C74" s="12">
        <v>0.05</v>
      </c>
      <c r="D74" s="12">
        <v>0.05</v>
      </c>
      <c r="E74" s="12">
        <v>0.05</v>
      </c>
      <c r="F74" s="12">
        <v>0.05</v>
      </c>
      <c r="G74" s="12">
        <v>0.05</v>
      </c>
      <c r="H74" s="12">
        <v>0.05</v>
      </c>
      <c r="I74" s="12">
        <v>0.05</v>
      </c>
      <c r="J74" s="12">
        <v>0.05</v>
      </c>
      <c r="K74" s="12">
        <v>0.05</v>
      </c>
      <c r="L74" s="12">
        <v>0.05</v>
      </c>
      <c r="M74" s="12">
        <v>0.05</v>
      </c>
      <c r="N74" s="12">
        <v>0.05</v>
      </c>
      <c r="O74" s="12">
        <v>0.05</v>
      </c>
      <c r="P74" s="12">
        <v>0.05</v>
      </c>
      <c r="Q74" s="12">
        <v>0.05</v>
      </c>
      <c r="R74" s="12">
        <v>0.05</v>
      </c>
      <c r="S74" s="12">
        <v>0.05</v>
      </c>
      <c r="T74" s="12">
        <v>0.05</v>
      </c>
      <c r="U74" s="12">
        <v>0.05</v>
      </c>
      <c r="V74" s="12">
        <v>0.05</v>
      </c>
      <c r="W74" s="12">
        <v>0.05</v>
      </c>
      <c r="X74" s="12">
        <v>0.05</v>
      </c>
      <c r="Y74" s="12">
        <v>0.05</v>
      </c>
      <c r="Z74" s="12">
        <v>0.05</v>
      </c>
      <c r="AA74" s="12">
        <v>0.05</v>
      </c>
      <c r="AB74" s="12">
        <v>0.05</v>
      </c>
      <c r="AC74" s="12">
        <v>0.05</v>
      </c>
      <c r="AD74" s="12">
        <v>0.05</v>
      </c>
      <c r="AE74" s="12">
        <v>0.05</v>
      </c>
      <c r="AF74" s="12">
        <v>0.05</v>
      </c>
      <c r="AG74" s="12">
        <v>0.05</v>
      </c>
      <c r="AH74" s="91"/>
    </row>
    <row r="75" spans="1:34" outlineLevel="1" x14ac:dyDescent="0.2">
      <c r="A75" s="4" t="s">
        <v>99</v>
      </c>
      <c r="B75" s="12">
        <v>0.05</v>
      </c>
      <c r="C75" s="12">
        <v>0.05</v>
      </c>
      <c r="D75" s="12">
        <v>0.05</v>
      </c>
      <c r="E75" s="12">
        <v>0.05</v>
      </c>
      <c r="F75" s="12">
        <v>0.05</v>
      </c>
      <c r="G75" s="12">
        <v>0.05</v>
      </c>
      <c r="H75" s="12">
        <v>0.05</v>
      </c>
      <c r="I75" s="12">
        <v>0.05</v>
      </c>
      <c r="J75" s="12">
        <v>0.05</v>
      </c>
      <c r="K75" s="12">
        <v>0.05</v>
      </c>
      <c r="L75" s="12">
        <v>0.05</v>
      </c>
      <c r="M75" s="12">
        <v>0.05</v>
      </c>
      <c r="N75" s="12">
        <v>0.05</v>
      </c>
      <c r="O75" s="12">
        <v>0.05</v>
      </c>
      <c r="P75" s="12">
        <v>0.05</v>
      </c>
      <c r="Q75" s="12">
        <v>0.05</v>
      </c>
      <c r="R75" s="12">
        <v>0.05</v>
      </c>
      <c r="S75" s="12">
        <v>0.05</v>
      </c>
      <c r="T75" s="12">
        <v>0.05</v>
      </c>
      <c r="U75" s="12">
        <v>0.05</v>
      </c>
      <c r="V75" s="12">
        <v>0.05</v>
      </c>
      <c r="W75" s="12">
        <v>0.05</v>
      </c>
      <c r="X75" s="12">
        <v>0.05</v>
      </c>
      <c r="Y75" s="12">
        <v>0.05</v>
      </c>
      <c r="Z75" s="12">
        <v>0.05</v>
      </c>
      <c r="AA75" s="12">
        <v>0.05</v>
      </c>
      <c r="AB75" s="12">
        <v>0.05</v>
      </c>
      <c r="AC75" s="12">
        <v>0.05</v>
      </c>
      <c r="AD75" s="12">
        <v>0.05</v>
      </c>
      <c r="AE75" s="12">
        <v>0.05</v>
      </c>
      <c r="AF75" s="12">
        <v>0.05</v>
      </c>
      <c r="AG75" s="12">
        <v>0.05</v>
      </c>
      <c r="AH75" s="91"/>
    </row>
    <row r="76" spans="1:34" x14ac:dyDescent="0.2">
      <c r="AH76" s="51"/>
    </row>
    <row r="77" spans="1:34" s="20" customFormat="1" x14ac:dyDescent="0.2">
      <c r="A77" s="16" t="s">
        <v>82</v>
      </c>
      <c r="AH77" s="88"/>
    </row>
    <row r="78" spans="1:34" x14ac:dyDescent="0.2">
      <c r="A78" s="4" t="s">
        <v>46</v>
      </c>
      <c r="B78" s="12">
        <v>0.05</v>
      </c>
      <c r="C78" s="12">
        <v>0.05</v>
      </c>
      <c r="D78" s="12">
        <v>0.05</v>
      </c>
      <c r="E78" s="12">
        <v>0.05</v>
      </c>
      <c r="F78" s="12">
        <v>0.05</v>
      </c>
      <c r="G78" s="12">
        <v>0.05</v>
      </c>
      <c r="H78" s="12">
        <v>0.05</v>
      </c>
      <c r="I78" s="12">
        <v>0.05</v>
      </c>
      <c r="J78" s="12">
        <v>0.05</v>
      </c>
      <c r="K78" s="12">
        <v>0.05</v>
      </c>
      <c r="L78" s="12">
        <v>0.05</v>
      </c>
      <c r="M78" s="12">
        <v>0.05</v>
      </c>
      <c r="N78" s="12">
        <v>0.05</v>
      </c>
      <c r="O78" s="12">
        <v>0.05</v>
      </c>
      <c r="P78" s="12">
        <v>0.05</v>
      </c>
      <c r="Q78" s="12">
        <v>0.05</v>
      </c>
      <c r="R78" s="12">
        <v>0.05</v>
      </c>
      <c r="S78" s="12">
        <v>0.05</v>
      </c>
      <c r="T78" s="12">
        <v>0.05</v>
      </c>
      <c r="U78" s="12">
        <v>0.05</v>
      </c>
      <c r="V78" s="12">
        <v>0.05</v>
      </c>
      <c r="W78" s="12">
        <v>0.05</v>
      </c>
      <c r="X78" s="12">
        <v>0.05</v>
      </c>
      <c r="Y78" s="12">
        <v>0.05</v>
      </c>
      <c r="Z78" s="12">
        <v>0.05</v>
      </c>
      <c r="AA78" s="12">
        <v>0.05</v>
      </c>
      <c r="AB78" s="12">
        <v>0.05</v>
      </c>
      <c r="AC78" s="12">
        <v>0.05</v>
      </c>
      <c r="AD78" s="12">
        <v>0.05</v>
      </c>
      <c r="AE78" s="12">
        <v>0.05</v>
      </c>
      <c r="AF78" s="12">
        <v>0.05</v>
      </c>
      <c r="AG78" s="12">
        <v>0.05</v>
      </c>
      <c r="AH78" s="51" t="s">
        <v>181</v>
      </c>
    </row>
    <row r="79" spans="1:34" x14ac:dyDescent="0.2">
      <c r="A79" s="4" t="s">
        <v>47</v>
      </c>
      <c r="B79" s="12">
        <v>0.2</v>
      </c>
      <c r="C79" s="12">
        <v>0.2</v>
      </c>
      <c r="D79" s="12">
        <v>0.2</v>
      </c>
      <c r="E79" s="12">
        <v>0.2</v>
      </c>
      <c r="F79" s="12">
        <v>0.2</v>
      </c>
      <c r="G79" s="12">
        <v>0.2</v>
      </c>
      <c r="H79" s="12">
        <v>0.2</v>
      </c>
      <c r="I79" s="12">
        <v>0.2</v>
      </c>
      <c r="J79" s="12">
        <v>0.2</v>
      </c>
      <c r="K79" s="12">
        <v>0.2</v>
      </c>
      <c r="L79" s="12">
        <v>0.2</v>
      </c>
      <c r="M79" s="12">
        <v>0.2</v>
      </c>
      <c r="N79" s="12">
        <v>0.2</v>
      </c>
      <c r="O79" s="12">
        <v>0.2</v>
      </c>
      <c r="P79" s="12">
        <v>0.2</v>
      </c>
      <c r="Q79" s="12">
        <v>0.2</v>
      </c>
      <c r="R79" s="12">
        <v>0.2</v>
      </c>
      <c r="S79" s="12">
        <v>0.2</v>
      </c>
      <c r="T79" s="12">
        <v>0.2</v>
      </c>
      <c r="U79" s="12">
        <v>0.2</v>
      </c>
      <c r="V79" s="12">
        <v>0.2</v>
      </c>
      <c r="W79" s="12">
        <v>0.2</v>
      </c>
      <c r="X79" s="12">
        <v>0.2</v>
      </c>
      <c r="Y79" s="12">
        <v>0.2</v>
      </c>
      <c r="Z79" s="12">
        <v>0.2</v>
      </c>
      <c r="AA79" s="12">
        <v>0.2</v>
      </c>
      <c r="AB79" s="12">
        <v>0.2</v>
      </c>
      <c r="AC79" s="12">
        <v>0.2</v>
      </c>
      <c r="AD79" s="12">
        <v>0.2</v>
      </c>
      <c r="AE79" s="12">
        <v>0.2</v>
      </c>
      <c r="AF79" s="12">
        <v>0.2</v>
      </c>
      <c r="AG79" s="12">
        <v>0.2</v>
      </c>
      <c r="AH79" s="51"/>
    </row>
    <row r="80" spans="1:34" x14ac:dyDescent="0.2">
      <c r="A80" s="4" t="s">
        <v>48</v>
      </c>
      <c r="B80" s="12">
        <v>0.05</v>
      </c>
      <c r="C80" s="12">
        <v>0.05</v>
      </c>
      <c r="D80" s="12">
        <v>0.05</v>
      </c>
      <c r="E80" s="12">
        <v>0.05</v>
      </c>
      <c r="F80" s="12">
        <v>0.05</v>
      </c>
      <c r="G80" s="12">
        <v>0.05</v>
      </c>
      <c r="H80" s="12">
        <v>0.05</v>
      </c>
      <c r="I80" s="12">
        <v>0.05</v>
      </c>
      <c r="J80" s="12">
        <v>0.05</v>
      </c>
      <c r="K80" s="12">
        <v>0.05</v>
      </c>
      <c r="L80" s="12">
        <v>0.05</v>
      </c>
      <c r="M80" s="12">
        <v>0.05</v>
      </c>
      <c r="N80" s="12">
        <v>0.05</v>
      </c>
      <c r="O80" s="12">
        <v>0.05</v>
      </c>
      <c r="P80" s="12">
        <v>0.05</v>
      </c>
      <c r="Q80" s="12">
        <v>0.05</v>
      </c>
      <c r="R80" s="12">
        <v>0.05</v>
      </c>
      <c r="S80" s="12">
        <v>0.05</v>
      </c>
      <c r="T80" s="12">
        <v>0.05</v>
      </c>
      <c r="U80" s="12">
        <v>0.05</v>
      </c>
      <c r="V80" s="12">
        <v>0.05</v>
      </c>
      <c r="W80" s="12">
        <v>0.05</v>
      </c>
      <c r="X80" s="12">
        <v>0.05</v>
      </c>
      <c r="Y80" s="12">
        <v>0.05</v>
      </c>
      <c r="Z80" s="12">
        <v>0.05</v>
      </c>
      <c r="AA80" s="12">
        <v>0.05</v>
      </c>
      <c r="AB80" s="12">
        <v>0.05</v>
      </c>
      <c r="AC80" s="12">
        <v>0.05</v>
      </c>
      <c r="AD80" s="12">
        <v>0.05</v>
      </c>
      <c r="AE80" s="12">
        <v>0.05</v>
      </c>
      <c r="AF80" s="12">
        <v>0.05</v>
      </c>
      <c r="AG80" s="12">
        <v>0.05</v>
      </c>
      <c r="AH80" s="51"/>
    </row>
  </sheetData>
  <pageMargins left="0.7" right="0.7" top="0.75" bottom="0.75" header="0.3" footer="0.3"/>
  <ignoredErrors>
    <ignoredError sqref="Z13:AG13" formula="1"/>
  </ignoredErrors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15B72F-40C0-40AB-A6C5-D214288814EE}">
  <dimension ref="A1:AO159"/>
  <sheetViews>
    <sheetView showGridLines="0" workbookViewId="0">
      <pane xSplit="1" ySplit="3" topLeftCell="V4" activePane="bottomRight" state="frozen"/>
      <selection pane="topRight" activeCell="B1" sqref="B1"/>
      <selection pane="bottomLeft" activeCell="A4" sqref="A4"/>
      <selection pane="bottomRight" activeCell="A2" sqref="A2"/>
    </sheetView>
  </sheetViews>
  <sheetFormatPr defaultRowHeight="12.75" outlineLevelRow="3" outlineLevelCol="1" x14ac:dyDescent="0.2"/>
  <cols>
    <col min="1" max="1" width="43.7109375" style="1" customWidth="1"/>
    <col min="2" max="25" width="10.42578125" style="1" customWidth="1" outlineLevel="1"/>
    <col min="26" max="33" width="10.42578125" style="1" customWidth="1"/>
    <col min="34" max="34" width="52.5703125" style="1" customWidth="1" outlineLevel="1"/>
    <col min="35" max="37" width="10.42578125" style="1" customWidth="1"/>
    <col min="38" max="38" width="9.140625" style="1" customWidth="1" outlineLevel="1"/>
    <col min="39" max="41" width="9" style="1" customWidth="1"/>
    <col min="42" max="16384" width="9.140625" style="1"/>
  </cols>
  <sheetData>
    <row r="1" spans="1:37" s="65" customFormat="1" outlineLevel="1" x14ac:dyDescent="0.2">
      <c r="A1" s="37" t="s">
        <v>196</v>
      </c>
    </row>
    <row r="2" spans="1:37" s="65" customFormat="1" outlineLevel="1" x14ac:dyDescent="0.2">
      <c r="A2" s="37" t="s">
        <v>69</v>
      </c>
    </row>
    <row r="3" spans="1:37" s="65" customFormat="1" x14ac:dyDescent="0.2">
      <c r="A3" s="37" t="s">
        <v>71</v>
      </c>
      <c r="B3" s="66"/>
      <c r="C3" s="66"/>
      <c r="D3" s="66"/>
      <c r="E3" s="66"/>
      <c r="F3" s="66" t="str">
        <f>Drivers!F3</f>
        <v>FQ1'20A</v>
      </c>
      <c r="G3" s="66" t="str">
        <f>Drivers!G3</f>
        <v>FQ2'20A</v>
      </c>
      <c r="H3" s="66" t="str">
        <f>Drivers!H3</f>
        <v>FQ3'20A</v>
      </c>
      <c r="I3" s="66" t="str">
        <f>Drivers!I3</f>
        <v>FQ4'20A</v>
      </c>
      <c r="J3" s="66" t="str">
        <f>Drivers!J3</f>
        <v>FQ1'21A</v>
      </c>
      <c r="K3" s="66" t="str">
        <f>Drivers!K3</f>
        <v>FQ2'21A</v>
      </c>
      <c r="L3" s="66" t="str">
        <f>Drivers!L3</f>
        <v>FQ3'21A</v>
      </c>
      <c r="M3" s="66" t="str">
        <f>Drivers!M3</f>
        <v>FQ4'21A</v>
      </c>
      <c r="N3" s="66" t="str">
        <f>Drivers!N3</f>
        <v>FQ1'22A</v>
      </c>
      <c r="O3" s="66" t="str">
        <f>Drivers!O3</f>
        <v>FQ2'22A</v>
      </c>
      <c r="P3" s="66" t="str">
        <f>Drivers!P3</f>
        <v>FQ3'22A</v>
      </c>
      <c r="Q3" s="66" t="str">
        <f>Drivers!Q3</f>
        <v>FQ4'22A</v>
      </c>
      <c r="R3" s="66" t="str">
        <f>Drivers!R3</f>
        <v>FQ1'23A</v>
      </c>
      <c r="S3" s="66" t="str">
        <f>Drivers!S3</f>
        <v>FQ2'23A</v>
      </c>
      <c r="T3" s="66" t="str">
        <f>Drivers!T3</f>
        <v>FQ3'23A</v>
      </c>
      <c r="U3" s="66" t="str">
        <f>Drivers!U3</f>
        <v>FQ4'23A</v>
      </c>
      <c r="V3" s="66" t="str">
        <f>Drivers!V3</f>
        <v>FQ1'24A</v>
      </c>
      <c r="W3" s="66" t="str">
        <f>Drivers!W3</f>
        <v>FQ2'24A</v>
      </c>
      <c r="X3" s="66" t="str">
        <f>Drivers!X3</f>
        <v>FQ3'24A</v>
      </c>
      <c r="Y3" s="66" t="str">
        <f>Drivers!Y3</f>
        <v>FQ4'24A</v>
      </c>
      <c r="Z3" s="66" t="str">
        <f>Drivers!Z3</f>
        <v>FQ1'25A</v>
      </c>
      <c r="AA3" s="66" t="str">
        <f>Drivers!AA3</f>
        <v>FQ2'25A</v>
      </c>
      <c r="AB3" s="66" t="str">
        <f>Drivers!AB3</f>
        <v>FQ3'25A</v>
      </c>
      <c r="AC3" s="66" t="str">
        <f>Drivers!AC3</f>
        <v>FQ4'25A</v>
      </c>
      <c r="AD3" s="66" t="str">
        <f>Drivers!AD3</f>
        <v>FQ1'26E</v>
      </c>
      <c r="AE3" s="66" t="str">
        <f>Drivers!AE3</f>
        <v>FQ2'26E</v>
      </c>
      <c r="AF3" s="66" t="str">
        <f>Drivers!AF3</f>
        <v>FQ3'26E</v>
      </c>
      <c r="AG3" s="66" t="str">
        <f>Drivers!AG3</f>
        <v>FQ4'26E</v>
      </c>
      <c r="AH3" s="67" t="s">
        <v>145</v>
      </c>
      <c r="AI3" s="104" t="s">
        <v>163</v>
      </c>
      <c r="AJ3" s="105"/>
      <c r="AK3" s="105"/>
    </row>
    <row r="4" spans="1:37" outlineLevel="1" x14ac:dyDescent="0.2"/>
    <row r="5" spans="1:37" s="37" customFormat="1" outlineLevel="1" x14ac:dyDescent="0.2">
      <c r="A5" s="37" t="s">
        <v>78</v>
      </c>
    </row>
    <row r="7" spans="1:37" s="16" customFormat="1" outlineLevel="3" x14ac:dyDescent="0.2">
      <c r="A7" s="16" t="s">
        <v>34</v>
      </c>
      <c r="B7" s="19"/>
      <c r="C7" s="19"/>
      <c r="D7" s="19"/>
      <c r="E7" s="19"/>
      <c r="F7" s="19"/>
      <c r="G7" s="19"/>
      <c r="H7" s="19"/>
      <c r="I7" s="19"/>
      <c r="J7" s="70">
        <f>Drivers!J7-Drivers!F7</f>
        <v>728.67945330062253</v>
      </c>
      <c r="K7" s="70">
        <f>Drivers!K7-Drivers!J7</f>
        <v>233.21076877287396</v>
      </c>
      <c r="L7" s="70">
        <f>Drivers!L7-Drivers!K7</f>
        <v>258.09014128035187</v>
      </c>
      <c r="M7" s="70">
        <f>Drivers!M7-Drivers!L7</f>
        <v>285.62369300786713</v>
      </c>
      <c r="N7" s="70">
        <f>Drivers!N7-Drivers!M7</f>
        <v>316.09457688984185</v>
      </c>
      <c r="O7" s="70">
        <f>Drivers!O7-Drivers!N7</f>
        <v>349.81615315931094</v>
      </c>
      <c r="P7" s="70">
        <f>Drivers!P7-Drivers!O7</f>
        <v>387.13521192052804</v>
      </c>
      <c r="Q7" s="70">
        <f>Drivers!Q7-Drivers!P7</f>
        <v>428.43553951180093</v>
      </c>
      <c r="R7" s="70">
        <f>Drivers!R7-Drivers!Q7</f>
        <v>474.14186533476277</v>
      </c>
      <c r="S7" s="70">
        <f>Drivers!S7-Drivers!R7</f>
        <v>524.72422973896664</v>
      </c>
      <c r="T7" s="70">
        <f>Drivers!T7-Drivers!S7</f>
        <v>580.70281788079228</v>
      </c>
      <c r="U7" s="70">
        <f>Drivers!U7-Drivers!T7</f>
        <v>642.65330926770184</v>
      </c>
      <c r="V7" s="70">
        <f>Drivers!V7-Drivers!U7</f>
        <v>711.21279800214415</v>
      </c>
      <c r="W7" s="70">
        <f>Drivers!W7-Drivers!V7</f>
        <v>787.08634460845042</v>
      </c>
      <c r="X7" s="70">
        <f>Drivers!X7-Drivers!W7</f>
        <v>871.05422682118842</v>
      </c>
      <c r="Y7" s="70">
        <f>Drivers!Y7-Drivers!X7</f>
        <v>963.97996390155276</v>
      </c>
      <c r="Z7" s="70">
        <f>Drivers!Z7-Drivers!Y7</f>
        <v>1066.8191970032167</v>
      </c>
      <c r="AA7" s="70">
        <f>Drivers!AA7-Drivers!Z7</f>
        <v>1180.6295169126752</v>
      </c>
      <c r="AB7" s="70">
        <f>Drivers!AB7-Drivers!AA7</f>
        <v>1306.5813402317835</v>
      </c>
      <c r="AC7" s="70">
        <f>Drivers!AC7-Drivers!AB7</f>
        <v>1445.9699458523301</v>
      </c>
      <c r="AD7" s="70">
        <f>Drivers!AD7-Drivers!AC7</f>
        <v>1600.228795504825</v>
      </c>
      <c r="AE7" s="70">
        <f>Drivers!AE7-Drivers!AD7</f>
        <v>1770.9442753690128</v>
      </c>
      <c r="AF7" s="70">
        <f>Drivers!AF7-Drivers!AE7</f>
        <v>1959.8720103476771</v>
      </c>
      <c r="AG7" s="70">
        <f>Drivers!AG7-Drivers!AF7</f>
        <v>2168.9549187784942</v>
      </c>
    </row>
    <row r="8" spans="1:37" outlineLevel="3" x14ac:dyDescent="0.2">
      <c r="A8" s="4" t="s">
        <v>25</v>
      </c>
      <c r="B8" s="10"/>
      <c r="C8" s="10"/>
      <c r="D8" s="10"/>
      <c r="E8" s="10"/>
      <c r="F8" s="10"/>
      <c r="G8" s="10"/>
      <c r="H8" s="10"/>
      <c r="I8" s="10"/>
      <c r="J8" s="71">
        <f>J7*Drivers!J12</f>
        <v>510.0756173104358</v>
      </c>
      <c r="K8" s="71">
        <f>K7*Drivers!K12</f>
        <v>163.2475381410118</v>
      </c>
      <c r="L8" s="71">
        <f>L7*Drivers!L12</f>
        <v>180.66309889624634</v>
      </c>
      <c r="M8" s="71">
        <f>M7*Drivers!M12</f>
        <v>199.93658510550702</v>
      </c>
      <c r="N8" s="71">
        <f>N7*Drivers!N12</f>
        <v>237.07093266738141</v>
      </c>
      <c r="O8" s="71">
        <f>O7*Drivers!O12</f>
        <v>262.36211486948326</v>
      </c>
      <c r="P8" s="71">
        <f>P7*Drivers!P12</f>
        <v>290.35140894039608</v>
      </c>
      <c r="Q8" s="71">
        <f>Q7*Drivers!Q12</f>
        <v>321.32665463385075</v>
      </c>
      <c r="R8" s="71">
        <f>R7*Drivers!R12</f>
        <v>379.31349226781026</v>
      </c>
      <c r="S8" s="71">
        <f>S7*Drivers!S12</f>
        <v>419.77938379117342</v>
      </c>
      <c r="T8" s="71">
        <f>T7*Drivers!T12</f>
        <v>464.56225430463394</v>
      </c>
      <c r="U8" s="71">
        <f>U7*Drivers!U12</f>
        <v>514.12264741416152</v>
      </c>
      <c r="V8" s="71">
        <f>V7*Drivers!V12</f>
        <v>604.53087830182267</v>
      </c>
      <c r="W8" s="71">
        <f>W7*Drivers!W12</f>
        <v>669.02339291718306</v>
      </c>
      <c r="X8" s="71">
        <f>X7*Drivers!X12</f>
        <v>740.39609279801039</v>
      </c>
      <c r="Y8" s="71">
        <f>Y7*Drivers!Y12</f>
        <v>819.38296931631999</v>
      </c>
      <c r="Z8" s="71">
        <f>Z7*Drivers!Z12</f>
        <v>960.13727730289531</v>
      </c>
      <c r="AA8" s="71">
        <f>AA7*Drivers!AA12</f>
        <v>1062.5665652214079</v>
      </c>
      <c r="AB8" s="71">
        <f>AB7*Drivers!AB12</f>
        <v>1175.9232062086055</v>
      </c>
      <c r="AC8" s="71">
        <f>AC7*Drivers!AC12</f>
        <v>1301.3729512670975</v>
      </c>
      <c r="AD8" s="71">
        <f>AD7*Drivers!AD12</f>
        <v>1520.2173557295841</v>
      </c>
      <c r="AE8" s="71">
        <f>AE7*Drivers!AE12</f>
        <v>1682.3970616005627</v>
      </c>
      <c r="AF8" s="71">
        <f>AF7*Drivers!AF12</f>
        <v>1861.8784098302938</v>
      </c>
      <c r="AG8" s="71">
        <f>AG7*Drivers!AG12</f>
        <v>2060.5071728395701</v>
      </c>
    </row>
    <row r="9" spans="1:37" outlineLevel="3" x14ac:dyDescent="0.2">
      <c r="A9" s="4" t="s">
        <v>56</v>
      </c>
      <c r="B9" s="10"/>
      <c r="C9" s="10"/>
      <c r="D9" s="10"/>
      <c r="E9" s="10"/>
      <c r="F9" s="10"/>
      <c r="G9" s="10"/>
      <c r="H9" s="10"/>
      <c r="I9" s="10"/>
      <c r="J9" s="71">
        <f>J7*Drivers!J13</f>
        <v>218.60383599018675</v>
      </c>
      <c r="K9" s="71">
        <f>K7*Drivers!K13</f>
        <v>69.963230631862189</v>
      </c>
      <c r="L9" s="71">
        <f>L7*Drivers!L13</f>
        <v>77.427042384105562</v>
      </c>
      <c r="M9" s="71">
        <f>M7*Drivers!M13</f>
        <v>85.68710790236014</v>
      </c>
      <c r="N9" s="71">
        <f>N7*Drivers!N13</f>
        <v>79.023644222460462</v>
      </c>
      <c r="O9" s="71">
        <f>O7*Drivers!O13</f>
        <v>87.454038289827736</v>
      </c>
      <c r="P9" s="71">
        <f>P7*Drivers!P13</f>
        <v>96.783802980132009</v>
      </c>
      <c r="Q9" s="71">
        <f>Q7*Drivers!Q13</f>
        <v>107.10888487795023</v>
      </c>
      <c r="R9" s="71">
        <f>R7*Drivers!R13</f>
        <v>94.828373066952565</v>
      </c>
      <c r="S9" s="71">
        <f>S7*Drivers!S13</f>
        <v>104.94484594779334</v>
      </c>
      <c r="T9" s="71">
        <f>T7*Drivers!T13</f>
        <v>116.14056357615846</v>
      </c>
      <c r="U9" s="71">
        <f>U7*Drivers!U13</f>
        <v>128.53066185354038</v>
      </c>
      <c r="V9" s="71">
        <f>V7*Drivers!V13</f>
        <v>106.68191970032164</v>
      </c>
      <c r="W9" s="71">
        <f>W7*Drivers!W13</f>
        <v>118.06295169126759</v>
      </c>
      <c r="X9" s="71">
        <f>X7*Drivers!X13</f>
        <v>130.65813402317829</v>
      </c>
      <c r="Y9" s="71">
        <f>Y7*Drivers!Y13</f>
        <v>144.59699458523295</v>
      </c>
      <c r="Z9" s="71">
        <f>Z7*Drivers!Z13</f>
        <v>106.68191970032169</v>
      </c>
      <c r="AA9" s="71">
        <f>AA7*Drivers!AA13</f>
        <v>118.06295169126754</v>
      </c>
      <c r="AB9" s="71">
        <f>AB7*Drivers!AB13</f>
        <v>130.65813402317838</v>
      </c>
      <c r="AC9" s="71">
        <f>AC7*Drivers!AC13</f>
        <v>144.59699458523303</v>
      </c>
      <c r="AD9" s="71">
        <f>AD7*Drivers!AD13</f>
        <v>80.011439775241271</v>
      </c>
      <c r="AE9" s="71">
        <f>AE7*Drivers!AE13</f>
        <v>88.547213768450661</v>
      </c>
      <c r="AF9" s="71">
        <f>AF7*Drivers!AF13</f>
        <v>97.993600517383882</v>
      </c>
      <c r="AG9" s="71">
        <f>AG7*Drivers!AG13</f>
        <v>108.44774593892474</v>
      </c>
    </row>
    <row r="10" spans="1:37" outlineLevel="3" x14ac:dyDescent="0.2"/>
    <row r="11" spans="1:37" s="16" customFormat="1" outlineLevel="2" x14ac:dyDescent="0.2">
      <c r="A11" s="16" t="s">
        <v>33</v>
      </c>
      <c r="AH11" s="63"/>
    </row>
    <row r="12" spans="1:37" outlineLevel="2" x14ac:dyDescent="0.2">
      <c r="A12" s="4" t="s">
        <v>37</v>
      </c>
      <c r="B12" s="10"/>
      <c r="C12" s="10"/>
      <c r="D12" s="10"/>
      <c r="E12" s="10"/>
      <c r="F12" s="10"/>
      <c r="G12" s="10"/>
      <c r="H12" s="10"/>
      <c r="I12" s="10"/>
      <c r="J12" s="10"/>
      <c r="K12" s="10"/>
      <c r="L12" s="10"/>
      <c r="M12" s="10"/>
      <c r="N12" s="10">
        <f t="shared" ref="N12:AG12" si="0">M15</f>
        <v>2074.0740740740716</v>
      </c>
      <c r="O12" s="10">
        <f t="shared" si="0"/>
        <v>2311.145006741453</v>
      </c>
      <c r="P12" s="10">
        <f t="shared" si="0"/>
        <v>2573.5071216109363</v>
      </c>
      <c r="Q12" s="10">
        <f t="shared" si="0"/>
        <v>2863.8585305513325</v>
      </c>
      <c r="R12" s="10">
        <f t="shared" si="0"/>
        <v>3185.1851851851834</v>
      </c>
      <c r="S12" s="10">
        <f t="shared" si="0"/>
        <v>3564.4986774529939</v>
      </c>
      <c r="T12" s="10">
        <f t="shared" si="0"/>
        <v>3984.278061244167</v>
      </c>
      <c r="U12" s="10">
        <f t="shared" si="0"/>
        <v>4448.8403155488013</v>
      </c>
      <c r="V12" s="10">
        <f t="shared" si="0"/>
        <v>4962.9629629629635</v>
      </c>
      <c r="W12" s="10">
        <f t="shared" si="0"/>
        <v>5567.4938412647862</v>
      </c>
      <c r="X12" s="10">
        <f t="shared" si="0"/>
        <v>6236.5172341819698</v>
      </c>
      <c r="Y12" s="10">
        <f t="shared" si="0"/>
        <v>6976.9133269799804</v>
      </c>
      <c r="Z12" s="10">
        <f t="shared" si="0"/>
        <v>7796.2962962963002</v>
      </c>
      <c r="AA12" s="10">
        <f t="shared" si="0"/>
        <v>8756.4335735991954</v>
      </c>
      <c r="AB12" s="10">
        <f t="shared" si="0"/>
        <v>9819.0001388206019</v>
      </c>
      <c r="AC12" s="10">
        <f t="shared" si="0"/>
        <v>10994.923345029207</v>
      </c>
      <c r="AD12" s="10">
        <f t="shared" si="0"/>
        <v>12296.296296296305</v>
      </c>
      <c r="AE12" s="10">
        <f t="shared" si="0"/>
        <v>13816.513652025889</v>
      </c>
      <c r="AF12" s="10">
        <f t="shared" si="0"/>
        <v>15498.91071362645</v>
      </c>
      <c r="AG12" s="10">
        <f t="shared" si="0"/>
        <v>17360.789123456743</v>
      </c>
      <c r="AH12" s="51"/>
    </row>
    <row r="13" spans="1:37" outlineLevel="2" x14ac:dyDescent="0.2">
      <c r="A13" s="4" t="s">
        <v>38</v>
      </c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>
        <f t="shared" ref="N13:AG13" si="1">N8-N14</f>
        <v>313.58227526394683</v>
      </c>
      <c r="O13" s="10">
        <f t="shared" si="1"/>
        <v>347.03583437309925</v>
      </c>
      <c r="P13" s="10">
        <f t="shared" si="1"/>
        <v>384.05828338882441</v>
      </c>
      <c r="Q13" s="10">
        <f t="shared" si="1"/>
        <v>425.03035833755439</v>
      </c>
      <c r="R13" s="10">
        <f t="shared" si="1"/>
        <v>494.87074260488305</v>
      </c>
      <c r="S13" s="10">
        <f t="shared" si="1"/>
        <v>548.45473987172034</v>
      </c>
      <c r="T13" s="10">
        <f t="shared" si="1"/>
        <v>607.75518083220072</v>
      </c>
      <c r="U13" s="10">
        <f t="shared" si="1"/>
        <v>673.38190667342087</v>
      </c>
      <c r="V13" s="10">
        <f t="shared" si="1"/>
        <v>782.75581217447257</v>
      </c>
      <c r="W13" s="10">
        <f t="shared" si="1"/>
        <v>868.23729597939155</v>
      </c>
      <c r="X13" s="10">
        <f t="shared" si="1"/>
        <v>962.83810857545063</v>
      </c>
      <c r="Y13" s="10">
        <f t="shared" si="1"/>
        <v>1067.5311174644685</v>
      </c>
      <c r="Z13" s="10">
        <f t="shared" si="1"/>
        <v>1238.511969366135</v>
      </c>
      <c r="AA13" s="10">
        <f t="shared" si="1"/>
        <v>1374.3924269305066</v>
      </c>
      <c r="AB13" s="10">
        <f t="shared" si="1"/>
        <v>1524.7688725576049</v>
      </c>
      <c r="AC13" s="10">
        <f t="shared" si="1"/>
        <v>1691.1877660819127</v>
      </c>
      <c r="AD13" s="10">
        <f t="shared" si="1"/>
        <v>1958.0390344095442</v>
      </c>
      <c r="AE13" s="10">
        <f t="shared" si="1"/>
        <v>2173.3470685415932</v>
      </c>
      <c r="AF13" s="10">
        <f t="shared" si="1"/>
        <v>2411.6245770817545</v>
      </c>
      <c r="AG13" s="10">
        <f t="shared" si="1"/>
        <v>2675.3219876543858</v>
      </c>
      <c r="AH13" s="51" t="s">
        <v>155</v>
      </c>
    </row>
    <row r="14" spans="1:37" outlineLevel="2" x14ac:dyDescent="0.2">
      <c r="A14" s="4" t="s">
        <v>35</v>
      </c>
      <c r="B14" s="24"/>
      <c r="C14" s="24"/>
      <c r="D14" s="24"/>
      <c r="E14" s="24"/>
      <c r="F14" s="24"/>
      <c r="G14" s="24"/>
      <c r="H14" s="24"/>
      <c r="I14" s="24"/>
      <c r="J14" s="24"/>
      <c r="K14" s="24"/>
      <c r="L14" s="24"/>
      <c r="M14" s="24"/>
      <c r="N14" s="71">
        <f>-(J15*(1-Drivers!N17))</f>
        <v>-76.511342596565385</v>
      </c>
      <c r="O14" s="71">
        <f>-(K15*(1-Drivers!O17))</f>
        <v>-84.673719503615985</v>
      </c>
      <c r="P14" s="71">
        <f>-(L15*(1-Drivers!P17))</f>
        <v>-93.706874448428309</v>
      </c>
      <c r="Q14" s="71">
        <f>-(M15*(1-Drivers!Q17))</f>
        <v>-103.70370370370367</v>
      </c>
      <c r="R14" s="71">
        <f>-(N15*(1-Drivers!R17))</f>
        <v>-115.55725033707276</v>
      </c>
      <c r="S14" s="71">
        <f>-(O15*(1-Drivers!S17))</f>
        <v>-128.67535608054692</v>
      </c>
      <c r="T14" s="71">
        <f>-(P15*(1-Drivers!T17))</f>
        <v>-143.19292652756675</v>
      </c>
      <c r="U14" s="71">
        <f>-(Q15*(1-Drivers!U17))</f>
        <v>-159.25925925925932</v>
      </c>
      <c r="V14" s="71">
        <f>-(R15*(1-Drivers!V17))</f>
        <v>-178.22493387264984</v>
      </c>
      <c r="W14" s="71">
        <f>-(S15*(1-Drivers!W17))</f>
        <v>-199.21390306220852</v>
      </c>
      <c r="X14" s="71">
        <f>-(T15*(1-Drivers!X17))</f>
        <v>-222.44201577744028</v>
      </c>
      <c r="Y14" s="71">
        <f>-(U15*(1-Drivers!Y17))</f>
        <v>-248.14814814814841</v>
      </c>
      <c r="Z14" s="71">
        <f>-(V15*(1-Drivers!Z17))</f>
        <v>-278.37469206323954</v>
      </c>
      <c r="AA14" s="71">
        <f>-(W15*(1-Drivers!AA17))</f>
        <v>-311.82586170909877</v>
      </c>
      <c r="AB14" s="71">
        <f>-(X15*(1-Drivers!AB17))</f>
        <v>-348.84566634899932</v>
      </c>
      <c r="AC14" s="71">
        <f>-(Y15*(1-Drivers!AC17))</f>
        <v>-389.81481481481535</v>
      </c>
      <c r="AD14" s="71">
        <f>-(Z15*(1-Drivers!AD17))</f>
        <v>-437.82167867996014</v>
      </c>
      <c r="AE14" s="71">
        <f>-(AA15*(1-Drivers!AE17))</f>
        <v>-490.95000694103055</v>
      </c>
      <c r="AF14" s="71">
        <f>-(AB15*(1-Drivers!AF17))</f>
        <v>-549.74616725146086</v>
      </c>
      <c r="AG14" s="71">
        <f>-(AC15*(1-Drivers!AG17))</f>
        <v>-614.8148148148158</v>
      </c>
      <c r="AH14" s="87" t="s">
        <v>157</v>
      </c>
    </row>
    <row r="15" spans="1:37" s="2" customFormat="1" outlineLevel="2" x14ac:dyDescent="0.2">
      <c r="A15" s="25" t="s">
        <v>36</v>
      </c>
      <c r="B15" s="23"/>
      <c r="C15" s="23"/>
      <c r="D15" s="23"/>
      <c r="E15" s="23"/>
      <c r="F15" s="23"/>
      <c r="G15" s="23"/>
      <c r="H15" s="23"/>
      <c r="I15" s="23"/>
      <c r="J15" s="23">
        <f>Drivers!J7*Drivers!J12</f>
        <v>1530.2268519313063</v>
      </c>
      <c r="K15" s="23">
        <f>Drivers!K7*Drivers!K12</f>
        <v>1693.4743900723181</v>
      </c>
      <c r="L15" s="23">
        <f>Drivers!L7*Drivers!L12</f>
        <v>1874.1374889685644</v>
      </c>
      <c r="M15" s="23">
        <f>Drivers!M7*Drivers!M12</f>
        <v>2074.0740740740716</v>
      </c>
      <c r="N15" s="26">
        <f t="shared" ref="N15:AG15" si="2">SUM(N12:N14)</f>
        <v>2311.145006741453</v>
      </c>
      <c r="O15" s="26">
        <f t="shared" si="2"/>
        <v>2573.5071216109363</v>
      </c>
      <c r="P15" s="26">
        <f t="shared" si="2"/>
        <v>2863.8585305513325</v>
      </c>
      <c r="Q15" s="26">
        <f t="shared" si="2"/>
        <v>3185.1851851851834</v>
      </c>
      <c r="R15" s="26">
        <f t="shared" si="2"/>
        <v>3564.4986774529939</v>
      </c>
      <c r="S15" s="26">
        <f t="shared" si="2"/>
        <v>3984.278061244167</v>
      </c>
      <c r="T15" s="26">
        <f t="shared" si="2"/>
        <v>4448.8403155488013</v>
      </c>
      <c r="U15" s="26">
        <f t="shared" si="2"/>
        <v>4962.9629629629635</v>
      </c>
      <c r="V15" s="26">
        <f t="shared" si="2"/>
        <v>5567.4938412647862</v>
      </c>
      <c r="W15" s="26">
        <f t="shared" si="2"/>
        <v>6236.5172341819698</v>
      </c>
      <c r="X15" s="26">
        <f t="shared" si="2"/>
        <v>6976.9133269799804</v>
      </c>
      <c r="Y15" s="26">
        <f t="shared" si="2"/>
        <v>7796.2962962963002</v>
      </c>
      <c r="Z15" s="26">
        <f t="shared" si="2"/>
        <v>8756.4335735991954</v>
      </c>
      <c r="AA15" s="26">
        <f t="shared" si="2"/>
        <v>9819.0001388206019</v>
      </c>
      <c r="AB15" s="26">
        <f t="shared" si="2"/>
        <v>10994.923345029207</v>
      </c>
      <c r="AC15" s="26">
        <f t="shared" si="2"/>
        <v>12296.296296296305</v>
      </c>
      <c r="AD15" s="26">
        <f t="shared" si="2"/>
        <v>13816.513652025889</v>
      </c>
      <c r="AE15" s="26">
        <f t="shared" si="2"/>
        <v>15498.91071362645</v>
      </c>
      <c r="AF15" s="26">
        <f t="shared" si="2"/>
        <v>17360.789123456743</v>
      </c>
      <c r="AG15" s="26">
        <f t="shared" si="2"/>
        <v>19421.29629629631</v>
      </c>
      <c r="AH15" s="62"/>
    </row>
    <row r="16" spans="1:37" s="2" customFormat="1" outlineLevel="2" x14ac:dyDescent="0.2">
      <c r="A16" s="4" t="s">
        <v>105</v>
      </c>
      <c r="B16" s="23"/>
      <c r="C16" s="23"/>
      <c r="D16" s="23"/>
      <c r="E16" s="23"/>
      <c r="F16" s="23"/>
      <c r="G16" s="23"/>
      <c r="H16" s="23"/>
      <c r="I16" s="23"/>
      <c r="J16" s="23"/>
      <c r="K16" s="23"/>
      <c r="L16" s="23"/>
      <c r="M16" s="23"/>
      <c r="N16" s="26"/>
      <c r="O16" s="26"/>
      <c r="P16" s="26"/>
      <c r="Q16" s="26"/>
      <c r="R16" s="26"/>
      <c r="S16" s="26"/>
      <c r="T16" s="26"/>
      <c r="U16" s="26"/>
      <c r="V16" s="10">
        <f>R15+V14</f>
        <v>3386.2737435803442</v>
      </c>
      <c r="W16" s="10">
        <f t="shared" ref="W16:AG16" si="3">S15+W14</f>
        <v>3785.0641581819586</v>
      </c>
      <c r="X16" s="10">
        <f t="shared" si="3"/>
        <v>4226.3982997713611</v>
      </c>
      <c r="Y16" s="10">
        <f t="shared" si="3"/>
        <v>4714.8148148148148</v>
      </c>
      <c r="Z16" s="10">
        <f t="shared" si="3"/>
        <v>5289.1191492015469</v>
      </c>
      <c r="AA16" s="10">
        <f t="shared" si="3"/>
        <v>5924.6913724728711</v>
      </c>
      <c r="AB16" s="10">
        <f>X15+AB14</f>
        <v>6628.0676606309808</v>
      </c>
      <c r="AC16" s="10">
        <f t="shared" si="3"/>
        <v>7406.4814814814845</v>
      </c>
      <c r="AD16" s="10">
        <f t="shared" si="3"/>
        <v>8318.6118949192351</v>
      </c>
      <c r="AE16" s="10">
        <f t="shared" si="3"/>
        <v>9328.0501318795723</v>
      </c>
      <c r="AF16" s="10">
        <f t="shared" si="3"/>
        <v>10445.177177777747</v>
      </c>
      <c r="AG16" s="10">
        <f t="shared" si="3"/>
        <v>11681.481481481489</v>
      </c>
      <c r="AH16" s="62"/>
    </row>
    <row r="17" spans="1:41" outlineLevel="2" x14ac:dyDescent="0.2">
      <c r="AA17" s="10"/>
      <c r="AB17" s="10"/>
      <c r="AC17" s="14"/>
      <c r="AD17" s="10"/>
      <c r="AE17" s="10"/>
      <c r="AF17" s="10"/>
      <c r="AG17" s="14"/>
      <c r="AH17" s="51"/>
    </row>
    <row r="18" spans="1:41" s="16" customFormat="1" outlineLevel="2" x14ac:dyDescent="0.2">
      <c r="A18" s="16" t="s">
        <v>107</v>
      </c>
      <c r="V18" s="22">
        <f>SUM(V19:V21)</f>
        <v>83380.32635654512</v>
      </c>
      <c r="W18" s="22">
        <f t="shared" ref="W18:AG18" si="4">SUM(W19:W21)</f>
        <v>93084.462755336921</v>
      </c>
      <c r="X18" s="22">
        <f t="shared" si="4"/>
        <v>103823.85505418558</v>
      </c>
      <c r="Y18" s="22">
        <f t="shared" si="4"/>
        <v>115708.94633989032</v>
      </c>
      <c r="Z18" s="22">
        <f t="shared" si="4"/>
        <v>130507.76005395374</v>
      </c>
      <c r="AA18" s="22">
        <f t="shared" si="4"/>
        <v>145967.60835618735</v>
      </c>
      <c r="AB18" s="22">
        <f t="shared" si="4"/>
        <v>163076.74295357897</v>
      </c>
      <c r="AC18" s="22">
        <f t="shared" si="4"/>
        <v>182011.11287423153</v>
      </c>
      <c r="AD18" s="22">
        <f t="shared" si="4"/>
        <v>205434.13483761455</v>
      </c>
      <c r="AE18" s="22">
        <f t="shared" si="4"/>
        <v>229979.37284703378</v>
      </c>
      <c r="AF18" s="22">
        <f t="shared" si="4"/>
        <v>257143.14396679919</v>
      </c>
      <c r="AG18" s="22">
        <f t="shared" si="4"/>
        <v>287204.79833592125</v>
      </c>
      <c r="AH18" s="63"/>
    </row>
    <row r="19" spans="1:41" outlineLevel="2" x14ac:dyDescent="0.2">
      <c r="A19" s="4" t="s">
        <v>108</v>
      </c>
      <c r="V19" s="72">
        <f>V13*Drivers!V21</f>
        <v>13467.314539590512</v>
      </c>
      <c r="W19" s="72">
        <f>W13*Drivers!W21</f>
        <v>14938.023554849997</v>
      </c>
      <c r="X19" s="72">
        <f>X13*Drivers!X21</f>
        <v>16565.630631177923</v>
      </c>
      <c r="Y19" s="72">
        <f>Y13*Drivers!Y21</f>
        <v>18366.873954926352</v>
      </c>
      <c r="Z19" s="72">
        <f>Z13*Drivers!Z21</f>
        <v>21308.599684704306</v>
      </c>
      <c r="AA19" s="72">
        <f>AA13*Drivers!AA21</f>
        <v>23646.423094433248</v>
      </c>
      <c r="AB19" s="72">
        <f>AB13*Drivers!AB21</f>
        <v>26233.649993432453</v>
      </c>
      <c r="AC19" s="72">
        <f>AC13*Drivers!AC21</f>
        <v>29096.887224717193</v>
      </c>
      <c r="AD19" s="72">
        <f>AD13*Drivers!AD21</f>
        <v>33688.063565999786</v>
      </c>
      <c r="AE19" s="72">
        <f>AE13*Drivers!AE21</f>
        <v>37392.438510852808</v>
      </c>
      <c r="AF19" s="72">
        <f>AF13*Drivers!AF21</f>
        <v>41492.003286112573</v>
      </c>
      <c r="AG19" s="72">
        <f>AG13*Drivers!AG21</f>
        <v>46028.9175015328</v>
      </c>
      <c r="AH19" s="51"/>
    </row>
    <row r="20" spans="1:41" outlineLevel="2" x14ac:dyDescent="0.2">
      <c r="A20" s="4" t="s">
        <v>116</v>
      </c>
      <c r="V20" s="72">
        <f>V16*Drivers!V23</f>
        <v>11652.1686361591</v>
      </c>
      <c r="W20" s="72">
        <f>W16*Drivers!W23</f>
        <v>13024.406533414487</v>
      </c>
      <c r="X20" s="72">
        <f>X16*Drivers!X23</f>
        <v>14543.037403834611</v>
      </c>
      <c r="Y20" s="72">
        <f>Y16*Drivers!Y23</f>
        <v>16223.678730827327</v>
      </c>
      <c r="Z20" s="72">
        <f>Z16*Drivers!Z23</f>
        <v>18199.860061541571</v>
      </c>
      <c r="AA20" s="72">
        <f>AA16*Drivers!AA23</f>
        <v>20386.864210292348</v>
      </c>
      <c r="AB20" s="72">
        <f>AB16*Drivers!AB23</f>
        <v>22807.182160024418</v>
      </c>
      <c r="AC20" s="72">
        <f>AC16*Drivers!AC23</f>
        <v>25485.704274919059</v>
      </c>
      <c r="AD20" s="72">
        <f>AD16*Drivers!AD23</f>
        <v>28624.345211935797</v>
      </c>
      <c r="AE20" s="72">
        <f>AE16*Drivers!AE23</f>
        <v>32097.822389363497</v>
      </c>
      <c r="AF20" s="72">
        <f>AF16*Drivers!AF23</f>
        <v>35941.856780114438</v>
      </c>
      <c r="AG20" s="72">
        <f>AG16*Drivers!AG23</f>
        <v>40195.980139064748</v>
      </c>
      <c r="AH20" s="51" t="s">
        <v>152</v>
      </c>
    </row>
    <row r="21" spans="1:41" outlineLevel="2" x14ac:dyDescent="0.2">
      <c r="A21" s="4" t="s">
        <v>109</v>
      </c>
      <c r="V21" s="72">
        <f>V16*Drivers!R21</f>
        <v>58260.843180795498</v>
      </c>
      <c r="W21" s="72">
        <f>W16*Drivers!S21</f>
        <v>65122.032667072432</v>
      </c>
      <c r="X21" s="72">
        <f>X16*Drivers!T21</f>
        <v>72715.187019173056</v>
      </c>
      <c r="Y21" s="72">
        <f>Y16*Drivers!U21</f>
        <v>81118.393654136642</v>
      </c>
      <c r="Z21" s="72">
        <f>Z16*Drivers!V21</f>
        <v>90999.300307707861</v>
      </c>
      <c r="AA21" s="72">
        <f>AA16*Drivers!W21</f>
        <v>101934.32105146174</v>
      </c>
      <c r="AB21" s="72">
        <f>AB16*Drivers!X21</f>
        <v>114035.9108001221</v>
      </c>
      <c r="AC21" s="72">
        <f>AC16*Drivers!Y21</f>
        <v>127428.52137459529</v>
      </c>
      <c r="AD21" s="72">
        <f>AD16*Drivers!Z21</f>
        <v>143121.72605967897</v>
      </c>
      <c r="AE21" s="72">
        <f>AE16*Drivers!AA21</f>
        <v>160489.11194681749</v>
      </c>
      <c r="AF21" s="72">
        <f>AF16*Drivers!AB21</f>
        <v>179709.28390057219</v>
      </c>
      <c r="AG21" s="72">
        <f>AG16*Drivers!AC21</f>
        <v>200979.90069532374</v>
      </c>
      <c r="AH21" s="51"/>
    </row>
    <row r="22" spans="1:41" outlineLevel="3" x14ac:dyDescent="0.2">
      <c r="V22" s="14"/>
      <c r="W22" s="14"/>
      <c r="X22" s="14"/>
      <c r="Y22" s="14"/>
      <c r="Z22" s="75"/>
      <c r="AA22" s="75"/>
      <c r="AB22" s="75"/>
      <c r="AC22" s="75"/>
      <c r="AD22" s="14"/>
      <c r="AE22" s="14"/>
      <c r="AF22" s="14"/>
      <c r="AG22" s="14"/>
      <c r="AH22" s="51"/>
    </row>
    <row r="23" spans="1:41" s="36" customFormat="1" outlineLevel="3" x14ac:dyDescent="0.2">
      <c r="A23" s="55" t="s">
        <v>124</v>
      </c>
      <c r="V23" s="83">
        <f>V18/(V13+V16)</f>
        <v>19.99993649396156</v>
      </c>
      <c r="W23" s="83">
        <f>W18/(W13+W16)</f>
        <v>20.003961417993548</v>
      </c>
      <c r="X23" s="83">
        <f>X18/(X13+X16)</f>
        <v>20.007540008619845</v>
      </c>
      <c r="Y23" s="83">
        <f>Y18/(Y13+Y16)</f>
        <v>20.010727081193533</v>
      </c>
      <c r="Z23" s="83">
        <f>Z18/(Z13+Z16)</f>
        <v>19.993127320373191</v>
      </c>
      <c r="AA23" s="83">
        <f t="shared" ref="AA23:AG23" si="5">AA18/(AA13+AA16)</f>
        <v>19.998072685248339</v>
      </c>
      <c r="AB23" s="83">
        <f t="shared" si="5"/>
        <v>20.002454641366327</v>
      </c>
      <c r="AC23" s="83">
        <f t="shared" si="5"/>
        <v>20.006345353012151</v>
      </c>
      <c r="AD23" s="83">
        <f t="shared" si="5"/>
        <v>19.990377823510688</v>
      </c>
      <c r="AE23" s="83">
        <f t="shared" si="5"/>
        <v>19.995776933833071</v>
      </c>
      <c r="AF23" s="83">
        <f t="shared" si="5"/>
        <v>20.000552926749958</v>
      </c>
      <c r="AG23" s="83">
        <f t="shared" si="5"/>
        <v>20.004787204432485</v>
      </c>
      <c r="AH23" s="51" t="s">
        <v>153</v>
      </c>
      <c r="AO23" s="96"/>
    </row>
    <row r="24" spans="1:41" outlineLevel="2" x14ac:dyDescent="0.2">
      <c r="V24" s="14"/>
      <c r="W24" s="14"/>
      <c r="X24" s="14"/>
      <c r="Y24" s="14"/>
      <c r="Z24" s="75"/>
      <c r="AA24" s="75"/>
      <c r="AB24" s="75"/>
      <c r="AC24" s="75"/>
      <c r="AD24" s="14"/>
      <c r="AE24" s="14"/>
      <c r="AF24" s="14"/>
      <c r="AG24" s="14"/>
      <c r="AH24" s="51"/>
    </row>
    <row r="25" spans="1:41" s="16" customFormat="1" outlineLevel="2" x14ac:dyDescent="0.2">
      <c r="A25" s="16" t="s">
        <v>110</v>
      </c>
      <c r="AH25" s="63"/>
    </row>
    <row r="26" spans="1:41" outlineLevel="2" x14ac:dyDescent="0.2">
      <c r="A26" s="4" t="s">
        <v>37</v>
      </c>
      <c r="B26" s="10"/>
      <c r="C26" s="10"/>
      <c r="D26" s="10"/>
      <c r="E26" s="10"/>
      <c r="F26" s="10">
        <f t="shared" ref="F26:U26" si="6">E29</f>
        <v>92.18106995884753</v>
      </c>
      <c r="G26" s="10">
        <f t="shared" si="6"/>
        <v>92.18106995884753</v>
      </c>
      <c r="H26" s="10">
        <f t="shared" si="6"/>
        <v>91.68106995884753</v>
      </c>
      <c r="I26" s="10">
        <f t="shared" si="6"/>
        <v>91.18106995884753</v>
      </c>
      <c r="J26" s="10">
        <f t="shared" si="6"/>
        <v>90.18106995884753</v>
      </c>
      <c r="K26" s="10">
        <f t="shared" si="6"/>
        <v>132.90183715688488</v>
      </c>
      <c r="L26" s="10">
        <f t="shared" si="6"/>
        <v>144.89448328325733</v>
      </c>
      <c r="M26" s="10">
        <f t="shared" si="6"/>
        <v>158.37989176007844</v>
      </c>
      <c r="N26" s="10">
        <f t="shared" si="6"/>
        <v>172.51731334055046</v>
      </c>
      <c r="O26" s="10">
        <f t="shared" si="6"/>
        <v>184.92153806963967</v>
      </c>
      <c r="P26" s="10">
        <f t="shared" si="6"/>
        <v>198.64906930522227</v>
      </c>
      <c r="Q26" s="10">
        <f t="shared" si="6"/>
        <v>213.84107992576295</v>
      </c>
      <c r="R26" s="10">
        <f t="shared" si="6"/>
        <v>230.65380340341065</v>
      </c>
      <c r="S26" s="10">
        <f t="shared" si="6"/>
        <v>245.0104245188588</v>
      </c>
      <c r="T26" s="10">
        <f t="shared" si="6"/>
        <v>261.41534021047511</v>
      </c>
      <c r="U26" s="10">
        <f t="shared" si="6"/>
        <v>280.08439942776442</v>
      </c>
      <c r="V26" s="10">
        <f t="shared" ref="V26:AG26" si="7">U29</f>
        <v>301.28147830053013</v>
      </c>
      <c r="W26" s="10">
        <f t="shared" si="7"/>
        <v>315.97277038275018</v>
      </c>
      <c r="X26" s="10">
        <f t="shared" si="7"/>
        <v>332.34063655684088</v>
      </c>
      <c r="Y26" s="10">
        <f t="shared" si="7"/>
        <v>350.55326877347255</v>
      </c>
      <c r="Z26" s="10">
        <f t="shared" si="7"/>
        <v>370.84680202349159</v>
      </c>
      <c r="AA26" s="10">
        <f t="shared" si="7"/>
        <v>388.27120504509003</v>
      </c>
      <c r="AB26" s="10">
        <f t="shared" si="7"/>
        <v>407.85448950264578</v>
      </c>
      <c r="AC26" s="10">
        <f t="shared" si="7"/>
        <v>429.82696901215223</v>
      </c>
      <c r="AD26" s="10">
        <f t="shared" si="7"/>
        <v>454.44352748828993</v>
      </c>
      <c r="AE26" s="10">
        <f t="shared" si="7"/>
        <v>466.19643819491932</v>
      </c>
      <c r="AF26" s="10">
        <f t="shared" si="7"/>
        <v>479.68983531493075</v>
      </c>
      <c r="AG26" s="10">
        <f t="shared" si="7"/>
        <v>495.08369549875766</v>
      </c>
      <c r="AH26" s="51"/>
    </row>
    <row r="27" spans="1:41" outlineLevel="2" x14ac:dyDescent="0.2">
      <c r="A27" s="4" t="s">
        <v>38</v>
      </c>
      <c r="B27" s="10"/>
      <c r="C27" s="10"/>
      <c r="D27" s="10"/>
      <c r="E27" s="10"/>
      <c r="F27" s="10">
        <f>F9*Drivers!F14</f>
        <v>0</v>
      </c>
      <c r="G27" s="10">
        <f>G9*Drivers!G14</f>
        <v>0</v>
      </c>
      <c r="H27" s="10">
        <f>H9*Drivers!H14</f>
        <v>0</v>
      </c>
      <c r="I27" s="10">
        <f>I9*Drivers!I14</f>
        <v>0</v>
      </c>
      <c r="J27" s="10">
        <f>J9*Drivers!J14</f>
        <v>43.72076719803735</v>
      </c>
      <c r="K27" s="10">
        <f>K9*Drivers!K14</f>
        <v>13.992646126372438</v>
      </c>
      <c r="L27" s="10">
        <f>L9*Drivers!L14</f>
        <v>15.485408476821114</v>
      </c>
      <c r="M27" s="10">
        <f>M9*Drivers!M14</f>
        <v>17.137421580472029</v>
      </c>
      <c r="N27" s="10">
        <f>N9*Drivers!N14</f>
        <v>15.804728844492093</v>
      </c>
      <c r="O27" s="10">
        <f>O9*Drivers!O14</f>
        <v>17.490807657965547</v>
      </c>
      <c r="P27" s="10">
        <f>P9*Drivers!P14</f>
        <v>19.356760596026405</v>
      </c>
      <c r="Q27" s="10">
        <f>Q9*Drivers!Q14</f>
        <v>21.421776975590049</v>
      </c>
      <c r="R27" s="10">
        <f>R9*Drivers!R14</f>
        <v>18.965674613390515</v>
      </c>
      <c r="S27" s="10">
        <f>S9*Drivers!S14</f>
        <v>20.98896918955867</v>
      </c>
      <c r="T27" s="10">
        <f>T9*Drivers!T14</f>
        <v>23.228112715231692</v>
      </c>
      <c r="U27" s="10">
        <f>U9*Drivers!U14</f>
        <v>25.706132370708076</v>
      </c>
      <c r="V27" s="10">
        <f>V9*Drivers!V14</f>
        <v>21.33638394006433</v>
      </c>
      <c r="W27" s="10">
        <f>W9*Drivers!W14</f>
        <v>23.612590338253518</v>
      </c>
      <c r="X27" s="10">
        <f>X9*Drivers!X14</f>
        <v>26.131626804635658</v>
      </c>
      <c r="Y27" s="10">
        <f>Y9*Drivers!Y14</f>
        <v>28.919398917046593</v>
      </c>
      <c r="Z27" s="10">
        <f>Z9*Drivers!Z14</f>
        <v>26.670479925080421</v>
      </c>
      <c r="AA27" s="10">
        <f>AA9*Drivers!AA14</f>
        <v>29.515737922816886</v>
      </c>
      <c r="AB27" s="10">
        <f>AB9*Drivers!AB14</f>
        <v>32.664533505794594</v>
      </c>
      <c r="AC27" s="10">
        <f>AC9*Drivers!AC14</f>
        <v>36.149248646308259</v>
      </c>
      <c r="AD27" s="10">
        <f>AD9*Drivers!AD14</f>
        <v>24.003431932572379</v>
      </c>
      <c r="AE27" s="10">
        <f>AE9*Drivers!AE14</f>
        <v>26.564164130535197</v>
      </c>
      <c r="AF27" s="10">
        <f>AF9*Drivers!AF14</f>
        <v>29.398080155215162</v>
      </c>
      <c r="AG27" s="10">
        <f>AG9*Drivers!AG14</f>
        <v>32.534323781677422</v>
      </c>
      <c r="AH27" s="51" t="s">
        <v>154</v>
      </c>
    </row>
    <row r="28" spans="1:41" outlineLevel="2" x14ac:dyDescent="0.2">
      <c r="A28" s="4" t="s">
        <v>35</v>
      </c>
      <c r="B28" s="24"/>
      <c r="C28" s="24"/>
      <c r="D28" s="24"/>
      <c r="E28" s="24"/>
      <c r="F28" s="9">
        <v>0</v>
      </c>
      <c r="G28" s="9">
        <v>-0.5</v>
      </c>
      <c r="H28" s="9">
        <v>-0.5</v>
      </c>
      <c r="I28" s="9">
        <v>-1</v>
      </c>
      <c r="J28" s="9">
        <v>-1</v>
      </c>
      <c r="K28" s="9">
        <v>-2</v>
      </c>
      <c r="L28" s="9">
        <v>-2</v>
      </c>
      <c r="M28" s="9">
        <v>-3</v>
      </c>
      <c r="N28" s="24">
        <f>B29*-(1-Drivers!N18)</f>
        <v>-3.4005041154029039</v>
      </c>
      <c r="O28" s="24">
        <f>C29*-(1-Drivers!O18)</f>
        <v>-3.7632764223829298</v>
      </c>
      <c r="P28" s="24">
        <f>D29*-(1-Drivers!P18)</f>
        <v>-4.1647499754856998</v>
      </c>
      <c r="Q28" s="24">
        <f>E29*-(1-Drivers!Q18)</f>
        <v>-4.609053497942381</v>
      </c>
      <c r="R28" s="24">
        <f>F29*-(1-Drivers!R18)</f>
        <v>-4.609053497942381</v>
      </c>
      <c r="S28" s="24">
        <f>G29*-(1-Drivers!S18)</f>
        <v>-4.5840534979423806</v>
      </c>
      <c r="T28" s="24">
        <f>H29*-(1-Drivers!T18)</f>
        <v>-4.5590534979423802</v>
      </c>
      <c r="U28" s="24">
        <f>I29*-(1-Drivers!U18)</f>
        <v>-4.5090534979423804</v>
      </c>
      <c r="V28" s="24">
        <f>J29*-(1-Drivers!V18)</f>
        <v>-6.6450918578442497</v>
      </c>
      <c r="W28" s="24">
        <f>K29*-(1-Drivers!W18)</f>
        <v>-7.2447241641628732</v>
      </c>
      <c r="X28" s="24">
        <f>L29*-(1-Drivers!X18)</f>
        <v>-7.9189945880039287</v>
      </c>
      <c r="Y28" s="24">
        <f>M29*-(1-Drivers!Y18)</f>
        <v>-8.6258656670275311</v>
      </c>
      <c r="Z28" s="24">
        <f>N29*-(1-Drivers!Z18)</f>
        <v>-9.2460769034819918</v>
      </c>
      <c r="AA28" s="24">
        <f>O29*-(1-Drivers!AA18)</f>
        <v>-9.9324534652611227</v>
      </c>
      <c r="AB28" s="24">
        <f>P29*-(1-Drivers!AB18)</f>
        <v>-10.692053996288157</v>
      </c>
      <c r="AC28" s="24">
        <f>Q29*-(1-Drivers!AC18)</f>
        <v>-11.532690170170543</v>
      </c>
      <c r="AD28" s="24">
        <f>R29*-(1-Drivers!AD18)</f>
        <v>-12.250521225942951</v>
      </c>
      <c r="AE28" s="24">
        <f>S29*-(1-Drivers!AE18)</f>
        <v>-13.070767010523767</v>
      </c>
      <c r="AF28" s="24">
        <f>T29*-(1-Drivers!AF18)</f>
        <v>-14.004219971388233</v>
      </c>
      <c r="AG28" s="24">
        <f>U29*-(1-Drivers!AG18)</f>
        <v>-15.064073915026519</v>
      </c>
      <c r="AH28" s="87" t="s">
        <v>158</v>
      </c>
    </row>
    <row r="29" spans="1:41" s="2" customFormat="1" outlineLevel="2" x14ac:dyDescent="0.2">
      <c r="A29" s="25" t="s">
        <v>36</v>
      </c>
      <c r="B29" s="23">
        <f>Drivers!B7*Drivers!B13*Drivers!B14</f>
        <v>68.010082308058017</v>
      </c>
      <c r="C29" s="23">
        <f>Drivers!C7*Drivers!C13*Drivers!C14</f>
        <v>75.265528447658525</v>
      </c>
      <c r="D29" s="23">
        <f>Drivers!D7*Drivers!D13*Drivers!D14</f>
        <v>83.294999509713918</v>
      </c>
      <c r="E29" s="23">
        <f>Drivers!E7*Drivers!E13*Drivers!E14</f>
        <v>92.18106995884753</v>
      </c>
      <c r="F29" s="26">
        <f t="shared" ref="F29:M29" si="8">SUM(F26:F28)</f>
        <v>92.18106995884753</v>
      </c>
      <c r="G29" s="26">
        <f t="shared" si="8"/>
        <v>91.68106995884753</v>
      </c>
      <c r="H29" s="26">
        <f t="shared" si="8"/>
        <v>91.18106995884753</v>
      </c>
      <c r="I29" s="26">
        <f t="shared" si="8"/>
        <v>90.18106995884753</v>
      </c>
      <c r="J29" s="26">
        <f t="shared" si="8"/>
        <v>132.90183715688488</v>
      </c>
      <c r="K29" s="26">
        <f t="shared" si="8"/>
        <v>144.89448328325733</v>
      </c>
      <c r="L29" s="26">
        <f t="shared" si="8"/>
        <v>158.37989176007844</v>
      </c>
      <c r="M29" s="26">
        <f t="shared" si="8"/>
        <v>172.51731334055046</v>
      </c>
      <c r="N29" s="26">
        <f t="shared" ref="N29:AG29" si="9">SUM(N26:N28)</f>
        <v>184.92153806963967</v>
      </c>
      <c r="O29" s="26">
        <f t="shared" si="9"/>
        <v>198.64906930522227</v>
      </c>
      <c r="P29" s="26">
        <f t="shared" si="9"/>
        <v>213.84107992576295</v>
      </c>
      <c r="Q29" s="26">
        <f t="shared" si="9"/>
        <v>230.65380340341065</v>
      </c>
      <c r="R29" s="26">
        <f t="shared" si="9"/>
        <v>245.0104245188588</v>
      </c>
      <c r="S29" s="26">
        <f t="shared" si="9"/>
        <v>261.41534021047511</v>
      </c>
      <c r="T29" s="26">
        <f t="shared" si="9"/>
        <v>280.08439942776442</v>
      </c>
      <c r="U29" s="26">
        <f t="shared" si="9"/>
        <v>301.28147830053013</v>
      </c>
      <c r="V29" s="26">
        <f t="shared" si="9"/>
        <v>315.97277038275018</v>
      </c>
      <c r="W29" s="26">
        <f t="shared" si="9"/>
        <v>332.34063655684088</v>
      </c>
      <c r="X29" s="26">
        <f t="shared" si="9"/>
        <v>350.55326877347255</v>
      </c>
      <c r="Y29" s="26">
        <f t="shared" si="9"/>
        <v>370.84680202349159</v>
      </c>
      <c r="Z29" s="26">
        <f t="shared" si="9"/>
        <v>388.27120504509003</v>
      </c>
      <c r="AA29" s="26">
        <f t="shared" si="9"/>
        <v>407.85448950264578</v>
      </c>
      <c r="AB29" s="26">
        <f t="shared" si="9"/>
        <v>429.82696901215223</v>
      </c>
      <c r="AC29" s="26">
        <f t="shared" si="9"/>
        <v>454.44352748828993</v>
      </c>
      <c r="AD29" s="26">
        <f t="shared" si="9"/>
        <v>466.19643819491932</v>
      </c>
      <c r="AE29" s="26">
        <f t="shared" si="9"/>
        <v>479.68983531493075</v>
      </c>
      <c r="AF29" s="26">
        <f t="shared" si="9"/>
        <v>495.08369549875766</v>
      </c>
      <c r="AG29" s="26">
        <f t="shared" si="9"/>
        <v>512.55394536540859</v>
      </c>
      <c r="AH29" s="62"/>
    </row>
    <row r="30" spans="1:41" s="2" customFormat="1" outlineLevel="2" x14ac:dyDescent="0.2">
      <c r="A30" s="4" t="s">
        <v>105</v>
      </c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3"/>
      <c r="M30" s="23"/>
      <c r="N30" s="10">
        <f t="shared" ref="N30:V30" si="10">B29+N28</f>
        <v>64.609578192655107</v>
      </c>
      <c r="O30" s="10">
        <f t="shared" si="10"/>
        <v>71.502252025275595</v>
      </c>
      <c r="P30" s="10">
        <f t="shared" si="10"/>
        <v>79.130249534228213</v>
      </c>
      <c r="Q30" s="10">
        <f t="shared" si="10"/>
        <v>87.572016460905147</v>
      </c>
      <c r="R30" s="10">
        <f t="shared" si="10"/>
        <v>87.572016460905147</v>
      </c>
      <c r="S30" s="10">
        <f t="shared" si="10"/>
        <v>87.097016460905152</v>
      </c>
      <c r="T30" s="10">
        <f t="shared" si="10"/>
        <v>86.622016460905144</v>
      </c>
      <c r="U30" s="10">
        <f t="shared" si="10"/>
        <v>85.672016460905155</v>
      </c>
      <c r="V30" s="10">
        <f t="shared" si="10"/>
        <v>126.25674529904063</v>
      </c>
      <c r="W30" s="10">
        <f t="shared" ref="W30:AG30" si="11">K29+W28</f>
        <v>137.64975911909445</v>
      </c>
      <c r="X30" s="10">
        <f t="shared" si="11"/>
        <v>150.46089717207451</v>
      </c>
      <c r="Y30" s="10">
        <f t="shared" si="11"/>
        <v>163.89144767352292</v>
      </c>
      <c r="Z30" s="10">
        <f t="shared" si="11"/>
        <v>175.67546116615767</v>
      </c>
      <c r="AA30" s="10">
        <f t="shared" si="11"/>
        <v>188.71661583996115</v>
      </c>
      <c r="AB30" s="10">
        <f t="shared" si="11"/>
        <v>203.14902592947479</v>
      </c>
      <c r="AC30" s="10">
        <f t="shared" si="11"/>
        <v>219.1211132332401</v>
      </c>
      <c r="AD30" s="10">
        <f t="shared" si="11"/>
        <v>232.75990329291585</v>
      </c>
      <c r="AE30" s="10">
        <f t="shared" si="11"/>
        <v>248.34457319995136</v>
      </c>
      <c r="AF30" s="10">
        <f t="shared" si="11"/>
        <v>266.08017945637619</v>
      </c>
      <c r="AG30" s="10">
        <f t="shared" si="11"/>
        <v>286.21740438550358</v>
      </c>
      <c r="AH30" s="62"/>
    </row>
    <row r="31" spans="1:41" outlineLevel="2" x14ac:dyDescent="0.2">
      <c r="AA31" s="10"/>
      <c r="AB31" s="10"/>
      <c r="AC31" s="14"/>
      <c r="AD31" s="10"/>
      <c r="AE31" s="10"/>
      <c r="AF31" s="10"/>
      <c r="AG31" s="14"/>
      <c r="AH31" s="51"/>
    </row>
    <row r="32" spans="1:41" s="16" customFormat="1" outlineLevel="2" x14ac:dyDescent="0.2">
      <c r="A32" s="16" t="s">
        <v>113</v>
      </c>
      <c r="N32" s="22">
        <f t="shared" ref="N32:U32" si="12">SUM(N33:N34)</f>
        <v>4824.8584222288318</v>
      </c>
      <c r="O32" s="22">
        <f t="shared" si="12"/>
        <v>5339.5835809944692</v>
      </c>
      <c r="P32" s="22">
        <f t="shared" si="12"/>
        <v>5909.2206078152776</v>
      </c>
      <c r="Q32" s="22">
        <f t="shared" si="12"/>
        <v>6539.6276061897115</v>
      </c>
      <c r="R32" s="22">
        <f t="shared" si="12"/>
        <v>6392.2614644577397</v>
      </c>
      <c r="S32" s="22">
        <f t="shared" si="12"/>
        <v>6485.159139027829</v>
      </c>
      <c r="T32" s="22">
        <f t="shared" si="12"/>
        <v>6591.0077505682102</v>
      </c>
      <c r="U32" s="22">
        <f t="shared" si="12"/>
        <v>6682.6889298967944</v>
      </c>
      <c r="V32" s="22">
        <f t="shared" ref="V32:AG32" si="13">SUM(V33:V34)</f>
        <v>8855.5877543462975</v>
      </c>
      <c r="W32" s="22">
        <f t="shared" si="13"/>
        <v>9675.7409674408773</v>
      </c>
      <c r="X32" s="22">
        <f t="shared" si="13"/>
        <v>10595.55143860261</v>
      </c>
      <c r="Y32" s="22">
        <f t="shared" si="13"/>
        <v>11568.650795434171</v>
      </c>
      <c r="Z32" s="22">
        <f t="shared" si="13"/>
        <v>12140.756465474286</v>
      </c>
      <c r="AA32" s="22">
        <f t="shared" si="13"/>
        <v>13093.941225766681</v>
      </c>
      <c r="AB32" s="22">
        <f t="shared" si="13"/>
        <v>14148.813566116163</v>
      </c>
      <c r="AC32" s="22">
        <f t="shared" si="13"/>
        <v>15316.221712772902</v>
      </c>
      <c r="AD32" s="22">
        <f t="shared" si="13"/>
        <v>15405.800113529294</v>
      </c>
      <c r="AE32" s="22">
        <f t="shared" si="13"/>
        <v>16494.524239829192</v>
      </c>
      <c r="AF32" s="22">
        <f t="shared" si="13"/>
        <v>17728.695576695482</v>
      </c>
      <c r="AG32" s="22">
        <f t="shared" si="13"/>
        <v>19125.103690030861</v>
      </c>
      <c r="AH32" s="63"/>
    </row>
    <row r="33" spans="1:39" outlineLevel="2" x14ac:dyDescent="0.2">
      <c r="A33" s="4" t="s">
        <v>112</v>
      </c>
      <c r="N33" s="72">
        <f>N27*Drivers!N27</f>
        <v>948.28373066952554</v>
      </c>
      <c r="O33" s="72">
        <f>O27*Drivers!O27</f>
        <v>1049.4484594779328</v>
      </c>
      <c r="P33" s="72">
        <f>P27*Drivers!P27</f>
        <v>1161.4056357615843</v>
      </c>
      <c r="Q33" s="72">
        <f>Q27*Drivers!Q27</f>
        <v>1285.306618535403</v>
      </c>
      <c r="R33" s="72">
        <f>R27*Drivers!R27</f>
        <v>1137.940476803431</v>
      </c>
      <c r="S33" s="72">
        <f>S27*Drivers!S27</f>
        <v>1259.3381513735203</v>
      </c>
      <c r="T33" s="72">
        <f>T27*Drivers!T27</f>
        <v>1393.6867629139015</v>
      </c>
      <c r="U33" s="72">
        <f>U27*Drivers!U27</f>
        <v>1542.3679422424846</v>
      </c>
      <c r="V33" s="72">
        <f>V27*Drivers!V27</f>
        <v>1280.1830364038599</v>
      </c>
      <c r="W33" s="72">
        <f>W27*Drivers!W27</f>
        <v>1416.755420295211</v>
      </c>
      <c r="X33" s="72">
        <f>X27*Drivers!X27</f>
        <v>1567.8976082781396</v>
      </c>
      <c r="Y33" s="72">
        <f>Y27*Drivers!Y27</f>
        <v>1735.1639350227956</v>
      </c>
      <c r="Z33" s="72">
        <f>Z27*Drivers!Z27</f>
        <v>1600.2287955048253</v>
      </c>
      <c r="AA33" s="72">
        <f>AA27*Drivers!AA27</f>
        <v>1770.9442753690132</v>
      </c>
      <c r="AB33" s="72">
        <f>AB27*Drivers!AB27</f>
        <v>1959.8720103476758</v>
      </c>
      <c r="AC33" s="72">
        <f>AC27*Drivers!AC27</f>
        <v>2168.9549187784955</v>
      </c>
      <c r="AD33" s="72">
        <f>AD27*Drivers!AD27</f>
        <v>1440.2059159543428</v>
      </c>
      <c r="AE33" s="72">
        <f>AE27*Drivers!AE27</f>
        <v>1593.8498478321119</v>
      </c>
      <c r="AF33" s="72">
        <f>AF27*Drivers!AF27</f>
        <v>1763.8848093129097</v>
      </c>
      <c r="AG33" s="72">
        <f>AG27*Drivers!AG27</f>
        <v>1952.0594269006453</v>
      </c>
      <c r="AH33" s="51"/>
    </row>
    <row r="34" spans="1:39" outlineLevel="2" x14ac:dyDescent="0.2">
      <c r="A34" s="4" t="s">
        <v>114</v>
      </c>
      <c r="N34" s="72">
        <f>N30*Drivers!N27</f>
        <v>3876.5746915593063</v>
      </c>
      <c r="O34" s="72">
        <f>O30*Drivers!O27</f>
        <v>4290.1351215165359</v>
      </c>
      <c r="P34" s="72">
        <f>P30*Drivers!P27</f>
        <v>4747.8149720536931</v>
      </c>
      <c r="Q34" s="72">
        <f>Q30*Drivers!Q27</f>
        <v>5254.3209876543087</v>
      </c>
      <c r="R34" s="72">
        <f>R30*Drivers!R27</f>
        <v>5254.3209876543087</v>
      </c>
      <c r="S34" s="72">
        <f>S30*Drivers!S27</f>
        <v>5225.8209876543087</v>
      </c>
      <c r="T34" s="72">
        <f>T30*Drivers!T27</f>
        <v>5197.3209876543087</v>
      </c>
      <c r="U34" s="72">
        <f>U30*Drivers!U27</f>
        <v>5140.3209876543096</v>
      </c>
      <c r="V34" s="72">
        <f>V30*Drivers!V27</f>
        <v>7575.4047179424379</v>
      </c>
      <c r="W34" s="72">
        <f>W30*Drivers!W27</f>
        <v>8258.9855471456667</v>
      </c>
      <c r="X34" s="72">
        <f>X30*Drivers!X27</f>
        <v>9027.6538303244706</v>
      </c>
      <c r="Y34" s="72">
        <f>Y30*Drivers!Y27</f>
        <v>9833.4868604113744</v>
      </c>
      <c r="Z34" s="72">
        <f>Z30*Drivers!Z27</f>
        <v>10540.52766996946</v>
      </c>
      <c r="AA34" s="72">
        <f>AA30*Drivers!AA27</f>
        <v>11322.996950397668</v>
      </c>
      <c r="AB34" s="72">
        <f>AB30*Drivers!AB27</f>
        <v>12188.941555768488</v>
      </c>
      <c r="AC34" s="72">
        <f>AC30*Drivers!AC27</f>
        <v>13147.266793994406</v>
      </c>
      <c r="AD34" s="72">
        <f>AD30*Drivers!AD27</f>
        <v>13965.594197574952</v>
      </c>
      <c r="AE34" s="72">
        <f>AE30*Drivers!AE27</f>
        <v>14900.674391997081</v>
      </c>
      <c r="AF34" s="72">
        <f>AF30*Drivers!AF27</f>
        <v>15964.810767382571</v>
      </c>
      <c r="AG34" s="72">
        <f>AG30*Drivers!AG27</f>
        <v>17173.044263130214</v>
      </c>
      <c r="AH34" s="51"/>
    </row>
    <row r="35" spans="1:39" outlineLevel="2" x14ac:dyDescent="0.2">
      <c r="AA35" s="10"/>
      <c r="AB35" s="10"/>
      <c r="AC35" s="14"/>
      <c r="AD35" s="10"/>
      <c r="AE35" s="10"/>
      <c r="AF35" s="10"/>
      <c r="AG35" s="14"/>
      <c r="AH35" s="51"/>
    </row>
    <row r="36" spans="1:39" s="16" customFormat="1" outlineLevel="2" x14ac:dyDescent="0.2">
      <c r="A36" s="16" t="s">
        <v>111</v>
      </c>
      <c r="B36" s="22"/>
      <c r="C36" s="22"/>
      <c r="D36" s="22"/>
      <c r="E36" s="22"/>
      <c r="F36" s="22"/>
      <c r="G36" s="22"/>
      <c r="H36" s="22"/>
      <c r="I36" s="22"/>
      <c r="J36" s="22"/>
      <c r="K36" s="22"/>
      <c r="L36" s="22"/>
      <c r="M36" s="22"/>
      <c r="N36" s="22"/>
      <c r="O36" s="22"/>
      <c r="P36" s="22"/>
      <c r="Q36" s="22"/>
      <c r="R36" s="22"/>
      <c r="S36" s="22"/>
      <c r="T36" s="22"/>
      <c r="U36" s="22"/>
      <c r="V36" s="22">
        <f t="shared" ref="V36:AG36" si="14">SUM(V37:V39)</f>
        <v>102904.10608092358</v>
      </c>
      <c r="W36" s="22">
        <f t="shared" si="14"/>
        <v>114566.49889190457</v>
      </c>
      <c r="X36" s="22">
        <f t="shared" si="14"/>
        <v>127485.21989510601</v>
      </c>
      <c r="Y36" s="22">
        <f t="shared" si="14"/>
        <v>141737.29659384777</v>
      </c>
      <c r="Z36" s="22">
        <f t="shared" si="14"/>
        <v>153316.7084894602</v>
      </c>
      <c r="AA36" s="22">
        <f t="shared" si="14"/>
        <v>170867.84475108079</v>
      </c>
      <c r="AB36" s="22">
        <f t="shared" si="14"/>
        <v>190291.36992201296</v>
      </c>
      <c r="AC36" s="22">
        <f t="shared" si="14"/>
        <v>211787.03404552775</v>
      </c>
      <c r="AD36" s="22">
        <f t="shared" si="14"/>
        <v>228841.07892866796</v>
      </c>
      <c r="AE36" s="22">
        <f t="shared" si="14"/>
        <v>255328.61846370803</v>
      </c>
      <c r="AF36" s="22">
        <f t="shared" si="14"/>
        <v>284671.19959523308</v>
      </c>
      <c r="AG36" s="22">
        <f t="shared" si="14"/>
        <v>317174.67661984457</v>
      </c>
      <c r="AH36" s="63"/>
    </row>
    <row r="37" spans="1:39" outlineLevel="2" x14ac:dyDescent="0.2">
      <c r="A37" s="4" t="s">
        <v>118</v>
      </c>
      <c r="B37" s="13"/>
      <c r="C37" s="13"/>
      <c r="D37" s="13"/>
      <c r="E37" s="13"/>
      <c r="F37" s="13"/>
      <c r="G37" s="13"/>
      <c r="H37" s="13"/>
      <c r="I37" s="13"/>
      <c r="J37" s="13"/>
      <c r="K37" s="13"/>
      <c r="L37" s="13"/>
      <c r="M37" s="13"/>
      <c r="N37" s="13"/>
      <c r="O37" s="13"/>
      <c r="P37" s="13"/>
      <c r="Q37" s="13"/>
      <c r="R37" s="13"/>
      <c r="S37" s="13"/>
      <c r="T37" s="13"/>
      <c r="U37" s="13"/>
      <c r="V37" s="13">
        <f t="shared" ref="V37:AG37" si="15">V18</f>
        <v>83380.32635654512</v>
      </c>
      <c r="W37" s="13">
        <f t="shared" si="15"/>
        <v>93084.462755336921</v>
      </c>
      <c r="X37" s="13">
        <f t="shared" si="15"/>
        <v>103823.85505418558</v>
      </c>
      <c r="Y37" s="13">
        <f t="shared" si="15"/>
        <v>115708.94633989032</v>
      </c>
      <c r="Z37" s="13">
        <f t="shared" si="15"/>
        <v>130507.76005395374</v>
      </c>
      <c r="AA37" s="13">
        <f t="shared" si="15"/>
        <v>145967.60835618735</v>
      </c>
      <c r="AB37" s="13">
        <f t="shared" si="15"/>
        <v>163076.74295357897</v>
      </c>
      <c r="AC37" s="13">
        <f t="shared" si="15"/>
        <v>182011.11287423153</v>
      </c>
      <c r="AD37" s="13">
        <f t="shared" si="15"/>
        <v>205434.13483761455</v>
      </c>
      <c r="AE37" s="13">
        <f t="shared" si="15"/>
        <v>229979.37284703378</v>
      </c>
      <c r="AF37" s="13">
        <f t="shared" si="15"/>
        <v>257143.14396679919</v>
      </c>
      <c r="AG37" s="13">
        <f t="shared" si="15"/>
        <v>287204.79833592125</v>
      </c>
      <c r="AH37" s="51" t="s">
        <v>153</v>
      </c>
    </row>
    <row r="38" spans="1:39" outlineLevel="2" x14ac:dyDescent="0.2">
      <c r="A38" s="4" t="s">
        <v>72</v>
      </c>
      <c r="B38" s="13"/>
      <c r="C38" s="13"/>
      <c r="D38" s="13"/>
      <c r="E38" s="13"/>
      <c r="F38" s="13"/>
      <c r="G38" s="13"/>
      <c r="H38" s="13"/>
      <c r="I38" s="13"/>
      <c r="J38" s="72">
        <f>J9*Drivers!J25</f>
        <v>21860.383599018674</v>
      </c>
      <c r="K38" s="72">
        <f>K9*Drivers!K25</f>
        <v>6996.3230631862189</v>
      </c>
      <c r="L38" s="72">
        <f>L9*Drivers!L25</f>
        <v>7742.7042384105562</v>
      </c>
      <c r="M38" s="72">
        <f>M9*Drivers!M25</f>
        <v>8568.7107902360149</v>
      </c>
      <c r="N38" s="72">
        <f>N9*Drivers!N25</f>
        <v>7902.3644222460462</v>
      </c>
      <c r="O38" s="72">
        <f>O9*Drivers!O25</f>
        <v>8745.4038289827731</v>
      </c>
      <c r="P38" s="72">
        <f>P9*Drivers!P25</f>
        <v>9678.3802980132004</v>
      </c>
      <c r="Q38" s="72">
        <f>Q9*Drivers!Q25</f>
        <v>10710.888487795022</v>
      </c>
      <c r="R38" s="72">
        <f>R9*Drivers!R25</f>
        <v>9482.8373066952572</v>
      </c>
      <c r="S38" s="72">
        <f>S9*Drivers!S25</f>
        <v>10494.484594779335</v>
      </c>
      <c r="T38" s="72">
        <f>T9*Drivers!T25</f>
        <v>11614.056357615846</v>
      </c>
      <c r="U38" s="72">
        <f>U9*Drivers!U25</f>
        <v>12853.066185354039</v>
      </c>
      <c r="V38" s="72">
        <f>V9*Drivers!V25</f>
        <v>10668.191970032165</v>
      </c>
      <c r="W38" s="72">
        <f>W9*Drivers!W25</f>
        <v>11806.295169126759</v>
      </c>
      <c r="X38" s="72">
        <f>X9*Drivers!X25</f>
        <v>13065.81340231783</v>
      </c>
      <c r="Y38" s="72">
        <f>Y9*Drivers!Y25</f>
        <v>14459.699458523295</v>
      </c>
      <c r="Z38" s="72">
        <f>Z9*Drivers!Z25</f>
        <v>10668.191970032169</v>
      </c>
      <c r="AA38" s="72">
        <f>AA9*Drivers!AA25</f>
        <v>11806.295169126754</v>
      </c>
      <c r="AB38" s="72">
        <f>AB9*Drivers!AB25</f>
        <v>13065.813402317837</v>
      </c>
      <c r="AC38" s="72">
        <f>AC9*Drivers!AC25</f>
        <v>14459.699458523304</v>
      </c>
      <c r="AD38" s="72">
        <f>AD9*Drivers!AD25</f>
        <v>8001.143977524127</v>
      </c>
      <c r="AE38" s="72">
        <f>AE9*Drivers!AE25</f>
        <v>8854.7213768450656</v>
      </c>
      <c r="AF38" s="72">
        <f>AF9*Drivers!AF25</f>
        <v>9799.3600517383875</v>
      </c>
      <c r="AG38" s="72">
        <f>AG9*Drivers!AG25</f>
        <v>10844.774593892475</v>
      </c>
      <c r="AH38" s="51" t="s">
        <v>156</v>
      </c>
    </row>
    <row r="39" spans="1:39" outlineLevel="2" x14ac:dyDescent="0.2">
      <c r="A39" s="4" t="s">
        <v>99</v>
      </c>
      <c r="B39" s="11"/>
      <c r="C39" s="11"/>
      <c r="D39" s="11"/>
      <c r="E39" s="11"/>
      <c r="F39" s="11"/>
      <c r="G39" s="11"/>
      <c r="H39" s="11"/>
      <c r="I39" s="11"/>
      <c r="J39" s="11"/>
      <c r="K39" s="11"/>
      <c r="L39" s="11"/>
      <c r="M39" s="11"/>
      <c r="N39" s="11">
        <f t="shared" ref="N39:Q39" si="16">N32</f>
        <v>4824.8584222288318</v>
      </c>
      <c r="O39" s="11">
        <f t="shared" si="16"/>
        <v>5339.5835809944692</v>
      </c>
      <c r="P39" s="11">
        <f t="shared" si="16"/>
        <v>5909.2206078152776</v>
      </c>
      <c r="Q39" s="11">
        <f t="shared" si="16"/>
        <v>6539.6276061897115</v>
      </c>
      <c r="R39" s="11">
        <f>R32</f>
        <v>6392.2614644577397</v>
      </c>
      <c r="S39" s="11">
        <f>S32</f>
        <v>6485.159139027829</v>
      </c>
      <c r="T39" s="11">
        <f>T32</f>
        <v>6591.0077505682102</v>
      </c>
      <c r="U39" s="11">
        <f>U32</f>
        <v>6682.6889298967944</v>
      </c>
      <c r="V39" s="11">
        <f t="shared" ref="V39:AF39" si="17">V32</f>
        <v>8855.5877543462975</v>
      </c>
      <c r="W39" s="11">
        <f t="shared" si="17"/>
        <v>9675.7409674408773</v>
      </c>
      <c r="X39" s="11">
        <f t="shared" si="17"/>
        <v>10595.55143860261</v>
      </c>
      <c r="Y39" s="11">
        <f t="shared" si="17"/>
        <v>11568.650795434171</v>
      </c>
      <c r="Z39" s="11">
        <f t="shared" si="17"/>
        <v>12140.756465474286</v>
      </c>
      <c r="AA39" s="11">
        <f t="shared" si="17"/>
        <v>13093.941225766681</v>
      </c>
      <c r="AB39" s="11">
        <f t="shared" si="17"/>
        <v>14148.813566116163</v>
      </c>
      <c r="AC39" s="11">
        <f t="shared" si="17"/>
        <v>15316.221712772902</v>
      </c>
      <c r="AD39" s="11">
        <f t="shared" si="17"/>
        <v>15405.800113529294</v>
      </c>
      <c r="AE39" s="11">
        <f t="shared" si="17"/>
        <v>16494.524239829192</v>
      </c>
      <c r="AF39" s="11">
        <f t="shared" si="17"/>
        <v>17728.695576695482</v>
      </c>
      <c r="AG39" s="11">
        <f>AG32</f>
        <v>19125.103690030861</v>
      </c>
      <c r="AH39" s="51" t="s">
        <v>159</v>
      </c>
    </row>
    <row r="40" spans="1:39" outlineLevel="2" x14ac:dyDescent="0.2">
      <c r="N40" s="21"/>
      <c r="O40" s="21"/>
      <c r="P40" s="21"/>
      <c r="Q40" s="21"/>
      <c r="R40" s="21"/>
      <c r="S40" s="21"/>
      <c r="T40" s="21"/>
      <c r="U40" s="21"/>
      <c r="V40" s="21"/>
      <c r="W40" s="21"/>
      <c r="X40" s="21"/>
      <c r="Y40" s="21"/>
      <c r="Z40" s="21"/>
      <c r="AA40" s="21"/>
      <c r="AB40" s="21"/>
      <c r="AC40" s="21"/>
      <c r="AD40" s="21"/>
      <c r="AE40" s="21"/>
      <c r="AF40" s="21"/>
      <c r="AG40" s="21"/>
      <c r="AH40" s="51"/>
    </row>
    <row r="41" spans="1:39" s="16" customFormat="1" outlineLevel="1" x14ac:dyDescent="0.2">
      <c r="A41" s="16" t="s">
        <v>39</v>
      </c>
      <c r="B41" s="22"/>
      <c r="C41" s="22"/>
      <c r="D41" s="22"/>
      <c r="E41" s="22"/>
      <c r="F41" s="22"/>
      <c r="G41" s="22"/>
      <c r="H41" s="22"/>
      <c r="I41" s="22"/>
      <c r="J41" s="22"/>
      <c r="K41" s="22"/>
      <c r="L41" s="22"/>
      <c r="M41" s="22"/>
      <c r="N41" s="22"/>
      <c r="O41" s="22"/>
      <c r="P41" s="22"/>
      <c r="Q41" s="22"/>
      <c r="R41" s="22"/>
      <c r="S41" s="22"/>
      <c r="T41" s="22"/>
      <c r="U41" s="22"/>
      <c r="V41" s="22">
        <f t="shared" ref="V41:AG41" si="18">SUM(V42:V54)</f>
        <v>6878.8769244149726</v>
      </c>
      <c r="W41" s="22">
        <f t="shared" si="18"/>
        <v>28524.549766451575</v>
      </c>
      <c r="X41" s="22">
        <f t="shared" si="18"/>
        <v>52681.665319940817</v>
      </c>
      <c r="Y41" s="22">
        <f t="shared" si="18"/>
        <v>79618.149114557847</v>
      </c>
      <c r="Z41" s="22">
        <f t="shared" si="18"/>
        <v>102887.41090652568</v>
      </c>
      <c r="AA41" s="22">
        <f t="shared" si="18"/>
        <v>115144.11556291181</v>
      </c>
      <c r="AB41" s="22">
        <f t="shared" si="18"/>
        <v>128890.4057027542</v>
      </c>
      <c r="AC41" s="22">
        <f t="shared" si="18"/>
        <v>144285.19316498574</v>
      </c>
      <c r="AD41" s="22">
        <f t="shared" si="18"/>
        <v>161572.23197913991</v>
      </c>
      <c r="AE41" s="22">
        <f t="shared" si="18"/>
        <v>181053.37032589794</v>
      </c>
      <c r="AF41" s="22">
        <f t="shared" si="18"/>
        <v>202885.8189617054</v>
      </c>
      <c r="AG41" s="22">
        <f t="shared" si="18"/>
        <v>227320.42018200917</v>
      </c>
      <c r="AH41" s="63"/>
      <c r="AI41" s="29" t="s">
        <v>43</v>
      </c>
      <c r="AJ41" s="30" t="s">
        <v>40</v>
      </c>
      <c r="AK41" s="30" t="s">
        <v>42</v>
      </c>
      <c r="AL41" s="31" t="s">
        <v>41</v>
      </c>
      <c r="AM41" s="93"/>
    </row>
    <row r="42" spans="1:39" outlineLevel="1" x14ac:dyDescent="0.2">
      <c r="A42" s="4" t="str" cm="1">
        <f t="array" ref="A42">INDEX($A$3:$AG$3, 1, AL42)</f>
        <v>FQ1'24A</v>
      </c>
      <c r="B42" s="11"/>
      <c r="C42" s="11"/>
      <c r="D42" s="11"/>
      <c r="E42" s="11"/>
      <c r="F42" s="11"/>
      <c r="G42" s="11"/>
      <c r="H42" s="11"/>
      <c r="I42" s="11"/>
      <c r="J42" s="11"/>
      <c r="K42" s="11"/>
      <c r="L42" s="11"/>
      <c r="M42" s="11"/>
      <c r="N42" s="11"/>
      <c r="O42" s="11"/>
      <c r="P42" s="11"/>
      <c r="Q42" s="11"/>
      <c r="R42" s="11"/>
      <c r="S42" s="11"/>
      <c r="T42" s="11"/>
      <c r="U42" s="11"/>
      <c r="V42" s="11">
        <f>IF($A42=V$3,$AI42/($AJ42*4)*$AK42,IF(SUM($A42:U42)+$AI42/($AJ42*4)*(1-$AK42)&gt;=$AI42,$AI42-SUM($A42:U42),$AI42/($AJ42*4)))</f>
        <v>6878.8769244149726</v>
      </c>
      <c r="W42" s="11">
        <f>IF($A42=W$3,$AI42/($AJ42*4)*$AK42,IF(SUM($A42:V42)+$AI42/($AJ42*4)*(1-$AK42)&gt;=$AI42,$AI42-SUM($A42:V42),$AI42/($AJ42*4)))</f>
        <v>20845.08158913628</v>
      </c>
      <c r="X42" s="11">
        <f>IF($A42=X$3,$AI42/($AJ42*4)*$AK42,IF(SUM($A42:W42)+$AI42/($AJ42*4)*(1-$AK42)&gt;=$AI42,$AI42-SUM($A42:W42),$AI42/($AJ42*4)))</f>
        <v>20845.08158913628</v>
      </c>
      <c r="Y42" s="11">
        <f>IF($A42=Y$3,$AI42/($AJ42*4)*$AK42,IF(SUM($A42:X42)+$AI42/($AJ42*4)*(1-$AK42)&gt;=$AI42,$AI42-SUM($A42:X42),$AI42/($AJ42*4)))</f>
        <v>20845.08158913628</v>
      </c>
      <c r="Z42" s="11">
        <f>IF($A42=Z$3,$AI42/($AJ42*4)*$AK42,IF(SUM($A42:Y42)+$AI42/($AJ42*4)*(1-$AK42)&gt;=$AI42,$AI42-SUM($A42:Y42),$AI42/($AJ42*4)))</f>
        <v>13966.204664721299</v>
      </c>
      <c r="AA42" s="11">
        <f>IF($A42=AA$3,$AI42/($AJ42*4)*$AK42,IF(SUM($A42:Z42)+$AI42/($AJ42*4)*(1-$AK42)&gt;=$AI42,$AI42-SUM($A42:Z42),$AI42/($AJ42*4)))</f>
        <v>0</v>
      </c>
      <c r="AB42" s="11">
        <f>IF($A42=AB$3,$AI42/($AJ42*4)*$AK42,IF(SUM($A42:AA42)+$AI42/($AJ42*4)*(1-$AK42)&gt;=$AI42,$AI42-SUM($A42:AA42),$AI42/($AJ42*4)))</f>
        <v>0</v>
      </c>
      <c r="AC42" s="11">
        <f>IF($A42=AC$3,$AI42/($AJ42*4)*$AK42,IF(SUM($A42:AB42)+$AI42/($AJ42*4)*(1-$AK42)&gt;=$AI42,$AI42-SUM($A42:AB42),$AI42/($AJ42*4)))</f>
        <v>0</v>
      </c>
      <c r="AD42" s="11">
        <f>IF($A42=AD$3,$AI42/($AJ42*4)*$AK42,IF(SUM($A42:AC42)+$AI42/($AJ42*4)*(1-$AK42)&gt;=$AI42,$AI42-SUM($A42:AC42),$AI42/($AJ42*4)))</f>
        <v>0</v>
      </c>
      <c r="AE42" s="11">
        <f>IF($A42=AE$3,$AI42/($AJ42*4)*$AK42,IF(SUM($A42:AD42)+$AI42/($AJ42*4)*(1-$AK42)&gt;=$AI42,$AI42-SUM($A42:AD42),$AI42/($AJ42*4)))</f>
        <v>0</v>
      </c>
      <c r="AF42" s="11">
        <f>IF($A42=AF$3,$AI42/($AJ42*4)*$AK42,IF(SUM($A42:AE42)+$AI42/($AJ42*4)*(1-$AK42)&gt;=$AI42,$AI42-SUM($A42:AE42),$AI42/($AJ42*4)))</f>
        <v>0</v>
      </c>
      <c r="AG42" s="11">
        <f>IF($A42=AG$3,$AI42/($AJ42*4)*$AK42,IF(SUM($A42:AF42)+$AI42/($AJ42*4)*(1-$AK42)&gt;=$AI42,$AI42-SUM($A42:AF42),$AI42/($AJ42*4)))</f>
        <v>0</v>
      </c>
      <c r="AH42" s="51"/>
      <c r="AI42" s="27" cm="1">
        <f t="array" ref="AI42">INDEX($A$37:$AG$37, 1, AL42)</f>
        <v>83380.32635654512</v>
      </c>
      <c r="AJ42" s="73" cm="1">
        <f t="array" ref="AJ42">INDEX(Drivers!$A$31:$AG$31, 1, AL42)</f>
        <v>1</v>
      </c>
      <c r="AK42" s="74" cm="1">
        <f t="array" ref="AK42">INDEX(Drivers!$A$35:$AG$35, 1, AL42)</f>
        <v>0.33</v>
      </c>
      <c r="AL42" s="48">
        <v>22</v>
      </c>
      <c r="AM42" s="94"/>
    </row>
    <row r="43" spans="1:39" outlineLevel="1" x14ac:dyDescent="0.2">
      <c r="A43" s="4" t="str" cm="1">
        <f t="array" ref="A43">INDEX($A$3:$AG$3, 1, AL43)</f>
        <v>FQ2'24A</v>
      </c>
      <c r="B43" s="11"/>
      <c r="C43" s="11"/>
      <c r="D43" s="11"/>
      <c r="E43" s="11"/>
      <c r="F43" s="11"/>
      <c r="G43" s="11"/>
      <c r="H43" s="11"/>
      <c r="I43" s="11"/>
      <c r="J43" s="11"/>
      <c r="K43" s="11"/>
      <c r="L43" s="11"/>
      <c r="M43" s="11"/>
      <c r="N43" s="11"/>
      <c r="O43" s="11"/>
      <c r="P43" s="11"/>
      <c r="Q43" s="11"/>
      <c r="R43" s="11"/>
      <c r="S43" s="11"/>
      <c r="T43" s="11"/>
      <c r="U43" s="11"/>
      <c r="V43" s="11"/>
      <c r="W43" s="11">
        <f>IF($A43=W$3,$AI43/($AJ43*4)*$AK43,IF(SUM($A43:V43)+$AI43/($AJ43*4)*(1-$AK43)&gt;=$AI43,$AI43-SUM($A43:V43),$AI43/($AJ43*4)))</f>
        <v>7679.4681773152961</v>
      </c>
      <c r="X43" s="11">
        <f>IF($A43=X$3,$AI43/($AJ43*4)*$AK43,IF(SUM($A43:W43)+$AI43/($AJ43*4)*(1-$AK43)&gt;=$AI43,$AI43-SUM($A43:W43),$AI43/($AJ43*4)))</f>
        <v>23271.11568883423</v>
      </c>
      <c r="Y43" s="11">
        <f>IF($A43=Y$3,$AI43/($AJ43*4)*$AK43,IF(SUM($A43:X43)+$AI43/($AJ43*4)*(1-$AK43)&gt;=$AI43,$AI43-SUM($A43:X43),$AI43/($AJ43*4)))</f>
        <v>23271.11568883423</v>
      </c>
      <c r="Z43" s="11">
        <f>IF($A43=Z$3,$AI43/($AJ43*4)*$AK43,IF(SUM($A43:Y43)+$AI43/($AJ43*4)*(1-$AK43)&gt;=$AI43,$AI43-SUM($A43:Y43),$AI43/($AJ43*4)))</f>
        <v>23271.11568883423</v>
      </c>
      <c r="AA43" s="11">
        <f>IF($A43=AA$3,$AI43/($AJ43*4)*$AK43,IF(SUM($A43:Z43)+$AI43/($AJ43*4)*(1-$AK43)&gt;=$AI43,$AI43-SUM($A43:Z43),$AI43/($AJ43*4)))</f>
        <v>15591.647511518939</v>
      </c>
      <c r="AB43" s="11">
        <f>IF($A43=AB$3,$AI43/($AJ43*4)*$AK43,IF(SUM($A43:AA43)+$AI43/($AJ43*4)*(1-$AK43)&gt;=$AI43,$AI43-SUM($A43:AA43),$AI43/($AJ43*4)))</f>
        <v>0</v>
      </c>
      <c r="AC43" s="11">
        <f>IF($A43=AC$3,$AI43/($AJ43*4)*$AK43,IF(SUM($A43:AB43)+$AI43/($AJ43*4)*(1-$AK43)&gt;=$AI43,$AI43-SUM($A43:AB43),$AI43/($AJ43*4)))</f>
        <v>0</v>
      </c>
      <c r="AD43" s="11">
        <f>IF($A43=AD$3,$AI43/($AJ43*4)*$AK43,IF(SUM($A43:AC43)+$AI43/($AJ43*4)*(1-$AK43)&gt;=$AI43,$AI43-SUM($A43:AC43),$AI43/($AJ43*4)))</f>
        <v>0</v>
      </c>
      <c r="AE43" s="11">
        <f>IF($A43=AE$3,$AI43/($AJ43*4)*$AK43,IF(SUM($A43:AD43)+$AI43/($AJ43*4)*(1-$AK43)&gt;=$AI43,$AI43-SUM($A43:AD43),$AI43/($AJ43*4)))</f>
        <v>0</v>
      </c>
      <c r="AF43" s="11">
        <f>IF($A43=AF$3,$AI43/($AJ43*4)*$AK43,IF(SUM($A43:AE43)+$AI43/($AJ43*4)*(1-$AK43)&gt;=$AI43,$AI43-SUM($A43:AE43),$AI43/($AJ43*4)))</f>
        <v>0</v>
      </c>
      <c r="AG43" s="11">
        <f>IF($A43=AG$3,$AI43/($AJ43*4)*$AK43,IF(SUM($A43:AF43)+$AI43/($AJ43*4)*(1-$AK43)&gt;=$AI43,$AI43-SUM($A43:AF43),$AI43/($AJ43*4)))</f>
        <v>0</v>
      </c>
      <c r="AH43" s="51"/>
      <c r="AI43" s="27" cm="1">
        <f t="array" ref="AI43">INDEX($A$37:$AG$37, 1, AL43)</f>
        <v>93084.462755336921</v>
      </c>
      <c r="AJ43" s="73" cm="1">
        <f t="array" ref="AJ43">INDEX(Drivers!$A$31:$AG$31, 1, AL43)</f>
        <v>1</v>
      </c>
      <c r="AK43" s="74" cm="1">
        <f t="array" ref="AK43">INDEX(Drivers!$A$35:$AG$35, 1, AL43)</f>
        <v>0.33</v>
      </c>
      <c r="AL43" s="28">
        <f t="shared" ref="AL43:AL53" si="19">AL42+1</f>
        <v>23</v>
      </c>
      <c r="AM43" s="94"/>
    </row>
    <row r="44" spans="1:39" outlineLevel="1" x14ac:dyDescent="0.2">
      <c r="A44" s="4" t="str" cm="1">
        <f t="array" ref="A44">INDEX($A$3:$AG$3, 1, AL44)</f>
        <v>FQ3'24A</v>
      </c>
      <c r="B44" s="11"/>
      <c r="C44" s="11"/>
      <c r="D44" s="11"/>
      <c r="E44" s="11"/>
      <c r="F44" s="11"/>
      <c r="G44" s="11"/>
      <c r="H44" s="11"/>
      <c r="I44" s="11"/>
      <c r="J44" s="11"/>
      <c r="K44" s="11"/>
      <c r="L44" s="11"/>
      <c r="M44" s="11"/>
      <c r="N44" s="11"/>
      <c r="O44" s="11"/>
      <c r="P44" s="11"/>
      <c r="Q44" s="11"/>
      <c r="R44" s="11"/>
      <c r="S44" s="11"/>
      <c r="T44" s="11"/>
      <c r="U44" s="11"/>
      <c r="V44" s="11"/>
      <c r="W44" s="11"/>
      <c r="X44" s="11">
        <f>IF($A44=X$3,$AI44/($AJ44*4)*$AK44,IF(SUM($A44:W44)+$AI44/($AJ44*4)*(1-$AK44)&gt;=$AI44,$AI44-SUM($A44:W44),$AI44/($AJ44*4)))</f>
        <v>8565.4680419703109</v>
      </c>
      <c r="Y44" s="11">
        <f>IF($A44=Y$3,$AI44/($AJ44*4)*$AK44,IF(SUM($A44:X44)+$AI44/($AJ44*4)*(1-$AK44)&gt;=$AI44,$AI44-SUM($A44:X44),$AI44/($AJ44*4)))</f>
        <v>25955.963763546395</v>
      </c>
      <c r="Z44" s="11">
        <f>IF($A44=Z$3,$AI44/($AJ44*4)*$AK44,IF(SUM($A44:Y44)+$AI44/($AJ44*4)*(1-$AK44)&gt;=$AI44,$AI44-SUM($A44:Y44),$AI44/($AJ44*4)))</f>
        <v>25955.963763546395</v>
      </c>
      <c r="AA44" s="11">
        <f>IF($A44=AA$3,$AI44/($AJ44*4)*$AK44,IF(SUM($A44:Z44)+$AI44/($AJ44*4)*(1-$AK44)&gt;=$AI44,$AI44-SUM($A44:Z44),$AI44/($AJ44*4)))</f>
        <v>25955.963763546395</v>
      </c>
      <c r="AB44" s="11">
        <f>IF($A44=AB$3,$AI44/($AJ44*4)*$AK44,IF(SUM($A44:AA44)+$AI44/($AJ44*4)*(1-$AK44)&gt;=$AI44,$AI44-SUM($A44:AA44),$AI44/($AJ44*4)))</f>
        <v>17390.495721576081</v>
      </c>
      <c r="AC44" s="11">
        <f>IF($A44=AC$3,$AI44/($AJ44*4)*$AK44,IF(SUM($A44:AB44)+$AI44/($AJ44*4)*(1-$AK44)&gt;=$AI44,$AI44-SUM($A44:AB44),$AI44/($AJ44*4)))</f>
        <v>0</v>
      </c>
      <c r="AD44" s="11">
        <f>IF($A44=AD$3,$AI44/($AJ44*4)*$AK44,IF(SUM($A44:AC44)+$AI44/($AJ44*4)*(1-$AK44)&gt;=$AI44,$AI44-SUM($A44:AC44),$AI44/($AJ44*4)))</f>
        <v>0</v>
      </c>
      <c r="AE44" s="11">
        <f>IF($A44=AE$3,$AI44/($AJ44*4)*$AK44,IF(SUM($A44:AD44)+$AI44/($AJ44*4)*(1-$AK44)&gt;=$AI44,$AI44-SUM($A44:AD44),$AI44/($AJ44*4)))</f>
        <v>0</v>
      </c>
      <c r="AF44" s="11">
        <f>IF($A44=AF$3,$AI44/($AJ44*4)*$AK44,IF(SUM($A44:AE44)+$AI44/($AJ44*4)*(1-$AK44)&gt;=$AI44,$AI44-SUM($A44:AE44),$AI44/($AJ44*4)))</f>
        <v>0</v>
      </c>
      <c r="AG44" s="11">
        <f>IF($A44=AG$3,$AI44/($AJ44*4)*$AK44,IF(SUM($A44:AF44)+$AI44/($AJ44*4)*(1-$AK44)&gt;=$AI44,$AI44-SUM($A44:AF44),$AI44/($AJ44*4)))</f>
        <v>0</v>
      </c>
      <c r="AH44" s="51"/>
      <c r="AI44" s="27" cm="1">
        <f t="array" ref="AI44">INDEX($A$37:$AG$37, 1, AL44)</f>
        <v>103823.85505418558</v>
      </c>
      <c r="AJ44" s="73" cm="1">
        <f t="array" ref="AJ44">INDEX(Drivers!$A$31:$AG$31, 1, AL44)</f>
        <v>1</v>
      </c>
      <c r="AK44" s="74" cm="1">
        <f t="array" ref="AK44">INDEX(Drivers!$A$35:$AG$35, 1, AL44)</f>
        <v>0.33</v>
      </c>
      <c r="AL44" s="28">
        <f t="shared" si="19"/>
        <v>24</v>
      </c>
      <c r="AM44" s="94"/>
    </row>
    <row r="45" spans="1:39" outlineLevel="1" x14ac:dyDescent="0.2">
      <c r="A45" s="4" t="str" cm="1">
        <f t="array" ref="A45">INDEX($A$3:$AG$3, 1, AL45)</f>
        <v>FQ4'24A</v>
      </c>
      <c r="B45" s="11"/>
      <c r="C45" s="11"/>
      <c r="D45" s="11"/>
      <c r="E45" s="11"/>
      <c r="F45" s="11"/>
      <c r="G45" s="11"/>
      <c r="H45" s="11"/>
      <c r="I45" s="11"/>
      <c r="J45" s="11"/>
      <c r="K45" s="11"/>
      <c r="L45" s="11"/>
      <c r="M45" s="11"/>
      <c r="N45" s="11"/>
      <c r="O45" s="11"/>
      <c r="P45" s="11"/>
      <c r="Q45" s="11"/>
      <c r="R45" s="11"/>
      <c r="S45" s="11"/>
      <c r="T45" s="11"/>
      <c r="U45" s="11"/>
      <c r="V45" s="11"/>
      <c r="W45" s="11"/>
      <c r="X45" s="11"/>
      <c r="Y45" s="11">
        <f>IF($A45=Y$3,$AI45/($AJ45*4)*$AK45,IF(SUM($A45:X45)+$AI45/($AJ45*4)*(1-$AK45)&gt;=$AI45,$AI45-SUM($A45:X45),$AI45/($AJ45*4)))</f>
        <v>9545.9880730409513</v>
      </c>
      <c r="Z45" s="11">
        <f>IF($A45=Z$3,$AI45/($AJ45*4)*$AK45,IF(SUM($A45:Y45)+$AI45/($AJ45*4)*(1-$AK45)&gt;=$AI45,$AI45-SUM($A45:Y45),$AI45/($AJ45*4)))</f>
        <v>28927.236584972579</v>
      </c>
      <c r="AA45" s="11">
        <f>IF($A45=AA$3,$AI45/($AJ45*4)*$AK45,IF(SUM($A45:Z45)+$AI45/($AJ45*4)*(1-$AK45)&gt;=$AI45,$AI45-SUM($A45:Z45),$AI45/($AJ45*4)))</f>
        <v>28927.236584972579</v>
      </c>
      <c r="AB45" s="11">
        <f>IF($A45=AB$3,$AI45/($AJ45*4)*$AK45,IF(SUM($A45:AA45)+$AI45/($AJ45*4)*(1-$AK45)&gt;=$AI45,$AI45-SUM($A45:AA45),$AI45/($AJ45*4)))</f>
        <v>28927.236584972579</v>
      </c>
      <c r="AC45" s="11">
        <f>IF($A45=AC$3,$AI45/($AJ45*4)*$AK45,IF(SUM($A45:AB45)+$AI45/($AJ45*4)*(1-$AK45)&gt;=$AI45,$AI45-SUM($A45:AB45),$AI45/($AJ45*4)))</f>
        <v>19381.248511931626</v>
      </c>
      <c r="AD45" s="11">
        <f>IF($A45=AD$3,$AI45/($AJ45*4)*$AK45,IF(SUM($A45:AC45)+$AI45/($AJ45*4)*(1-$AK45)&gt;=$AI45,$AI45-SUM($A45:AC45),$AI45/($AJ45*4)))</f>
        <v>0</v>
      </c>
      <c r="AE45" s="11">
        <f>IF($A45=AE$3,$AI45/($AJ45*4)*$AK45,IF(SUM($A45:AD45)+$AI45/($AJ45*4)*(1-$AK45)&gt;=$AI45,$AI45-SUM($A45:AD45),$AI45/($AJ45*4)))</f>
        <v>0</v>
      </c>
      <c r="AF45" s="11">
        <f>IF($A45=AF$3,$AI45/($AJ45*4)*$AK45,IF(SUM($A45:AE45)+$AI45/($AJ45*4)*(1-$AK45)&gt;=$AI45,$AI45-SUM($A45:AE45),$AI45/($AJ45*4)))</f>
        <v>0</v>
      </c>
      <c r="AG45" s="11">
        <f>IF($A45=AG$3,$AI45/($AJ45*4)*$AK45,IF(SUM($A45:AF45)+$AI45/($AJ45*4)*(1-$AK45)&gt;=$AI45,$AI45-SUM($A45:AF45),$AI45/($AJ45*4)))</f>
        <v>0</v>
      </c>
      <c r="AH45" s="51"/>
      <c r="AI45" s="27" cm="1">
        <f t="array" ref="AI45">INDEX($A$37:$AG$37, 1, AL45)</f>
        <v>115708.94633989032</v>
      </c>
      <c r="AJ45" s="73" cm="1">
        <f t="array" ref="AJ45">INDEX(Drivers!$A$31:$AG$31, 1, AL45)</f>
        <v>1</v>
      </c>
      <c r="AK45" s="74" cm="1">
        <f t="array" ref="AK45">INDEX(Drivers!$A$35:$AG$35, 1, AL45)</f>
        <v>0.33</v>
      </c>
      <c r="AL45" s="28">
        <f t="shared" si="19"/>
        <v>25</v>
      </c>
      <c r="AM45" s="94"/>
    </row>
    <row r="46" spans="1:39" outlineLevel="1" x14ac:dyDescent="0.2">
      <c r="A46" s="4" t="str" cm="1">
        <f t="array" ref="A46">INDEX($A$3:$AG$3, 1, AL46)</f>
        <v>FQ1'25A</v>
      </c>
      <c r="B46" s="11"/>
      <c r="C46" s="11"/>
      <c r="D46" s="11"/>
      <c r="E46" s="11"/>
      <c r="F46" s="11"/>
      <c r="G46" s="11"/>
      <c r="H46" s="11"/>
      <c r="I46" s="11"/>
      <c r="J46" s="11"/>
      <c r="K46" s="11"/>
      <c r="L46" s="11"/>
      <c r="M46" s="11"/>
      <c r="N46" s="11"/>
      <c r="O46" s="11"/>
      <c r="P46" s="11"/>
      <c r="Q46" s="11"/>
      <c r="R46" s="11"/>
      <c r="S46" s="11"/>
      <c r="T46" s="11"/>
      <c r="U46" s="11"/>
      <c r="V46" s="11"/>
      <c r="W46" s="11"/>
      <c r="X46" s="11"/>
      <c r="Y46" s="11"/>
      <c r="Z46" s="11">
        <f>IF($A46=Z$3,$AI46/($AJ46*4)*$AK46,IF(SUM($A46:Y46)+$AI46/($AJ46*4)*(1-$AK46)&gt;=$AI46,$AI46-SUM($A46:Y46),$AI46/($AJ46*4)))</f>
        <v>10766.890204451183</v>
      </c>
      <c r="AA46" s="11">
        <f>IF($A46=AA$3,$AI46/($AJ46*4)*$AK46,IF(SUM($A46:Z46)+$AI46/($AJ46*4)*(1-$AK46)&gt;=$AI46,$AI46-SUM($A46:Z46),$AI46/($AJ46*4)))</f>
        <v>32626.940013488434</v>
      </c>
      <c r="AB46" s="11">
        <f>IF($A46=AB$3,$AI46/($AJ46*4)*$AK46,IF(SUM($A46:AA46)+$AI46/($AJ46*4)*(1-$AK46)&gt;=$AI46,$AI46-SUM($A46:AA46),$AI46/($AJ46*4)))</f>
        <v>32626.940013488434</v>
      </c>
      <c r="AC46" s="11">
        <f>IF($A46=AC$3,$AI46/($AJ46*4)*$AK46,IF(SUM($A46:AB46)+$AI46/($AJ46*4)*(1-$AK46)&gt;=$AI46,$AI46-SUM($A46:AB46),$AI46/($AJ46*4)))</f>
        <v>32626.940013488434</v>
      </c>
      <c r="AD46" s="11">
        <f>IF($A46=AD$3,$AI46/($AJ46*4)*$AK46,IF(SUM($A46:AC46)+$AI46/($AJ46*4)*(1-$AK46)&gt;=$AI46,$AI46-SUM($A46:AC46),$AI46/($AJ46*4)))</f>
        <v>21860.049809037242</v>
      </c>
      <c r="AE46" s="11">
        <f>IF($A46=AE$3,$AI46/($AJ46*4)*$AK46,IF(SUM($A46:AD46)+$AI46/($AJ46*4)*(1-$AK46)&gt;=$AI46,$AI46-SUM($A46:AD46),$AI46/($AJ46*4)))</f>
        <v>0</v>
      </c>
      <c r="AF46" s="11">
        <f>IF($A46=AF$3,$AI46/($AJ46*4)*$AK46,IF(SUM($A46:AE46)+$AI46/($AJ46*4)*(1-$AK46)&gt;=$AI46,$AI46-SUM($A46:AE46),$AI46/($AJ46*4)))</f>
        <v>0</v>
      </c>
      <c r="AG46" s="11">
        <f>IF($A46=AG$3,$AI46/($AJ46*4)*$AK46,IF(SUM($A46:AF46)+$AI46/($AJ46*4)*(1-$AK46)&gt;=$AI46,$AI46-SUM($A46:AF46),$AI46/($AJ46*4)))</f>
        <v>0</v>
      </c>
      <c r="AH46" s="51"/>
      <c r="AI46" s="27" cm="1">
        <f t="array" ref="AI46">INDEX($A$37:$AG$37, 1, AL46)</f>
        <v>130507.76005395374</v>
      </c>
      <c r="AJ46" s="73" cm="1">
        <f t="array" ref="AJ46">INDEX(Drivers!$A$31:$AG$31, 1, AL46)</f>
        <v>1</v>
      </c>
      <c r="AK46" s="74" cm="1">
        <f t="array" ref="AK46">INDEX(Drivers!$A$35:$AG$35, 1, AL46)</f>
        <v>0.33</v>
      </c>
      <c r="AL46" s="28">
        <f t="shared" si="19"/>
        <v>26</v>
      </c>
      <c r="AM46" s="94"/>
    </row>
    <row r="47" spans="1:39" outlineLevel="1" x14ac:dyDescent="0.2">
      <c r="A47" s="4" t="str" cm="1">
        <f t="array" ref="A47">INDEX($A$3:$AG$3, 1, AL47)</f>
        <v>FQ2'25A</v>
      </c>
      <c r="B47" s="11"/>
      <c r="C47" s="11"/>
      <c r="D47" s="11"/>
      <c r="E47" s="11"/>
      <c r="F47" s="11"/>
      <c r="G47" s="11"/>
      <c r="H47" s="11"/>
      <c r="I47" s="11"/>
      <c r="J47" s="11"/>
      <c r="K47" s="11"/>
      <c r="L47" s="11"/>
      <c r="M47" s="11"/>
      <c r="N47" s="11"/>
      <c r="O47" s="11"/>
      <c r="P47" s="11"/>
      <c r="Q47" s="11"/>
      <c r="R47" s="11"/>
      <c r="S47" s="11"/>
      <c r="T47" s="11"/>
      <c r="U47" s="11"/>
      <c r="V47" s="11"/>
      <c r="W47" s="11"/>
      <c r="X47" s="11"/>
      <c r="Y47" s="11"/>
      <c r="Z47" s="11"/>
      <c r="AA47" s="11">
        <f>IF($A47=AA$3,$AI47/($AJ47*4)*$AK47,IF(SUM($A47:Z47)+$AI47/($AJ47*4)*(1-$AK47)&gt;=$AI47,$AI47-SUM($A47:Z47),$AI47/($AJ47*4)))</f>
        <v>12042.327689385456</v>
      </c>
      <c r="AB47" s="11">
        <f>IF($A47=AB$3,$AI47/($AJ47*4)*$AK47,IF(SUM($A47:AA47)+$AI47/($AJ47*4)*(1-$AK47)&gt;=$AI47,$AI47-SUM($A47:AA47),$AI47/($AJ47*4)))</f>
        <v>36491.902089046838</v>
      </c>
      <c r="AC47" s="11">
        <f>IF($A47=AC$3,$AI47/($AJ47*4)*$AK47,IF(SUM($A47:AB47)+$AI47/($AJ47*4)*(1-$AK47)&gt;=$AI47,$AI47-SUM($A47:AB47),$AI47/($AJ47*4)))</f>
        <v>36491.902089046838</v>
      </c>
      <c r="AD47" s="11">
        <f>IF($A47=AD$3,$AI47/($AJ47*4)*$AK47,IF(SUM($A47:AC47)+$AI47/($AJ47*4)*(1-$AK47)&gt;=$AI47,$AI47-SUM($A47:AC47),$AI47/($AJ47*4)))</f>
        <v>36491.902089046838</v>
      </c>
      <c r="AE47" s="11">
        <f>IF($A47=AE$3,$AI47/($AJ47*4)*$AK47,IF(SUM($A47:AD47)+$AI47/($AJ47*4)*(1-$AK47)&gt;=$AI47,$AI47-SUM($A47:AD47),$AI47/($AJ47*4)))</f>
        <v>24449.574399661389</v>
      </c>
      <c r="AF47" s="11">
        <f>IF($A47=AF$3,$AI47/($AJ47*4)*$AK47,IF(SUM($A47:AE47)+$AI47/($AJ47*4)*(1-$AK47)&gt;=$AI47,$AI47-SUM($A47:AE47),$AI47/($AJ47*4)))</f>
        <v>0</v>
      </c>
      <c r="AG47" s="11">
        <f>IF($A47=AG$3,$AI47/($AJ47*4)*$AK47,IF(SUM($A47:AF47)+$AI47/($AJ47*4)*(1-$AK47)&gt;=$AI47,$AI47-SUM($A47:AF47),$AI47/($AJ47*4)))</f>
        <v>0</v>
      </c>
      <c r="AH47" s="51"/>
      <c r="AI47" s="27" cm="1">
        <f t="array" ref="AI47">INDEX($A$37:$AG$37, 1, AL47)</f>
        <v>145967.60835618735</v>
      </c>
      <c r="AJ47" s="73" cm="1">
        <f t="array" ref="AJ47">INDEX(Drivers!$A$31:$AG$31, 1, AL47)</f>
        <v>1</v>
      </c>
      <c r="AK47" s="74" cm="1">
        <f t="array" ref="AK47">INDEX(Drivers!$A$35:$AG$35, 1, AL47)</f>
        <v>0.33</v>
      </c>
      <c r="AL47" s="28">
        <f t="shared" si="19"/>
        <v>27</v>
      </c>
      <c r="AM47" s="94"/>
    </row>
    <row r="48" spans="1:39" outlineLevel="1" x14ac:dyDescent="0.2">
      <c r="A48" s="4" t="str" cm="1">
        <f t="array" ref="A48">INDEX($A$3:$AG$3, 1, AL48)</f>
        <v>FQ3'25A</v>
      </c>
      <c r="B48" s="11"/>
      <c r="C48" s="11"/>
      <c r="D48" s="11"/>
      <c r="E48" s="11"/>
      <c r="F48" s="11"/>
      <c r="G48" s="11"/>
      <c r="H48" s="11"/>
      <c r="I48" s="11"/>
      <c r="J48" s="11"/>
      <c r="K48" s="11"/>
      <c r="L48" s="11"/>
      <c r="M48" s="11"/>
      <c r="N48" s="11"/>
      <c r="O48" s="11"/>
      <c r="P48" s="11"/>
      <c r="Q48" s="11"/>
      <c r="R48" s="11"/>
      <c r="S48" s="11"/>
      <c r="T48" s="11"/>
      <c r="U48" s="11"/>
      <c r="V48" s="11"/>
      <c r="W48" s="11"/>
      <c r="X48" s="11"/>
      <c r="Y48" s="11"/>
      <c r="Z48" s="11"/>
      <c r="AA48" s="11"/>
      <c r="AB48" s="11">
        <f>IF($A48=AB$3,$AI48/($AJ48*4)*$AK48,IF(SUM($A48:AA48)+$AI48/($AJ48*4)*(1-$AK48)&gt;=$AI48,$AI48-SUM($A48:AA48),$AI48/($AJ48*4)))</f>
        <v>13453.831293670266</v>
      </c>
      <c r="AC48" s="11">
        <f>IF($A48=AC$3,$AI48/($AJ48*4)*$AK48,IF(SUM($A48:AB48)+$AI48/($AJ48*4)*(1-$AK48)&gt;=$AI48,$AI48-SUM($A48:AB48),$AI48/($AJ48*4)))</f>
        <v>40769.185738394743</v>
      </c>
      <c r="AD48" s="11">
        <f>IF($A48=AD$3,$AI48/($AJ48*4)*$AK48,IF(SUM($A48:AC48)+$AI48/($AJ48*4)*(1-$AK48)&gt;=$AI48,$AI48-SUM($A48:AC48),$AI48/($AJ48*4)))</f>
        <v>40769.185738394743</v>
      </c>
      <c r="AE48" s="11">
        <f>IF($A48=AE$3,$AI48/($AJ48*4)*$AK48,IF(SUM($A48:AD48)+$AI48/($AJ48*4)*(1-$AK48)&gt;=$AI48,$AI48-SUM($A48:AD48),$AI48/($AJ48*4)))</f>
        <v>40769.185738394743</v>
      </c>
      <c r="AF48" s="11">
        <f>IF($A48=AF$3,$AI48/($AJ48*4)*$AK48,IF(SUM($A48:AE48)+$AI48/($AJ48*4)*(1-$AK48)&gt;=$AI48,$AI48-SUM($A48:AE48),$AI48/($AJ48*4)))</f>
        <v>27315.354444724479</v>
      </c>
      <c r="AG48" s="11">
        <f>IF($A48=AG$3,$AI48/($AJ48*4)*$AK48,IF(SUM($A48:AF48)+$AI48/($AJ48*4)*(1-$AK48)&gt;=$AI48,$AI48-SUM($A48:AF48),$AI48/($AJ48*4)))</f>
        <v>0</v>
      </c>
      <c r="AH48" s="51"/>
      <c r="AI48" s="27" cm="1">
        <f t="array" ref="AI48">INDEX($A$37:$AG$37, 1, AL48)</f>
        <v>163076.74295357897</v>
      </c>
      <c r="AJ48" s="73" cm="1">
        <f t="array" ref="AJ48">INDEX(Drivers!$A$31:$AG$31, 1, AL48)</f>
        <v>1</v>
      </c>
      <c r="AK48" s="74" cm="1">
        <f t="array" ref="AK48">INDEX(Drivers!$A$35:$AG$35, 1, AL48)</f>
        <v>0.33</v>
      </c>
      <c r="AL48" s="28">
        <f t="shared" si="19"/>
        <v>28</v>
      </c>
      <c r="AM48" s="94"/>
    </row>
    <row r="49" spans="1:39" outlineLevel="1" x14ac:dyDescent="0.2">
      <c r="A49" s="4" t="str" cm="1">
        <f t="array" ref="A49">INDEX($A$3:$AG$3, 1, AL49)</f>
        <v>FQ4'25A</v>
      </c>
      <c r="B49" s="11"/>
      <c r="C49" s="11"/>
      <c r="D49" s="11"/>
      <c r="E49" s="11"/>
      <c r="F49" s="11"/>
      <c r="G49" s="11"/>
      <c r="H49" s="11"/>
      <c r="I49" s="11"/>
      <c r="J49" s="11"/>
      <c r="K49" s="11"/>
      <c r="L49" s="11"/>
      <c r="M49" s="11"/>
      <c r="N49" s="11"/>
      <c r="O49" s="11"/>
      <c r="P49" s="11"/>
      <c r="Q49" s="11"/>
      <c r="R49" s="11"/>
      <c r="S49" s="11"/>
      <c r="T49" s="11"/>
      <c r="U49" s="11"/>
      <c r="V49" s="11"/>
      <c r="W49" s="11"/>
      <c r="X49" s="11"/>
      <c r="Y49" s="11"/>
      <c r="Z49" s="11"/>
      <c r="AA49" s="11"/>
      <c r="AB49" s="11"/>
      <c r="AC49" s="11">
        <f>IF($A49=AC$3,$AI49/($AJ49*4)*$AK49,IF(SUM($A49:AB49)+$AI49/($AJ49*4)*(1-$AK49)&gt;=$AI49,$AI49-SUM($A49:AB49),$AI49/($AJ49*4)))</f>
        <v>15015.916812124102</v>
      </c>
      <c r="AD49" s="11">
        <f>IF($A49=AD$3,$AI49/($AJ49*4)*$AK49,IF(SUM($A49:AC49)+$AI49/($AJ49*4)*(1-$AK49)&gt;=$AI49,$AI49-SUM($A49:AC49),$AI49/($AJ49*4)))</f>
        <v>45502.778218557884</v>
      </c>
      <c r="AE49" s="11">
        <f>IF($A49=AE$3,$AI49/($AJ49*4)*$AK49,IF(SUM($A49:AD49)+$AI49/($AJ49*4)*(1-$AK49)&gt;=$AI49,$AI49-SUM($A49:AD49),$AI49/($AJ49*4)))</f>
        <v>45502.778218557884</v>
      </c>
      <c r="AF49" s="11">
        <f>IF($A49=AF$3,$AI49/($AJ49*4)*$AK49,IF(SUM($A49:AE49)+$AI49/($AJ49*4)*(1-$AK49)&gt;=$AI49,$AI49-SUM($A49:AE49),$AI49/($AJ49*4)))</f>
        <v>45502.778218557884</v>
      </c>
      <c r="AG49" s="11">
        <f>IF($A49=AG$3,$AI49/($AJ49*4)*$AK49,IF(SUM($A49:AF49)+$AI49/($AJ49*4)*(1-$AK49)&gt;=$AI49,$AI49-SUM($A49:AF49),$AI49/($AJ49*4)))</f>
        <v>30486.861406433774</v>
      </c>
      <c r="AH49" s="51"/>
      <c r="AI49" s="27" cm="1">
        <f t="array" ref="AI49">INDEX($A$37:$AG$37, 1, AL49)</f>
        <v>182011.11287423153</v>
      </c>
      <c r="AJ49" s="73" cm="1">
        <f t="array" ref="AJ49">INDEX(Drivers!$A$31:$AG$31, 1, AL49)</f>
        <v>1</v>
      </c>
      <c r="AK49" s="74" cm="1">
        <f t="array" ref="AK49">INDEX(Drivers!$A$35:$AG$35, 1, AL49)</f>
        <v>0.33</v>
      </c>
      <c r="AL49" s="28">
        <f t="shared" si="19"/>
        <v>29</v>
      </c>
      <c r="AM49" s="94"/>
    </row>
    <row r="50" spans="1:39" outlineLevel="1" x14ac:dyDescent="0.2">
      <c r="A50" s="4" t="str" cm="1">
        <f t="array" ref="A50">INDEX($A$3:$AG$3, 1, AL50)</f>
        <v>FQ1'26E</v>
      </c>
      <c r="B50" s="11"/>
      <c r="C50" s="11"/>
      <c r="D50" s="11"/>
      <c r="E50" s="11"/>
      <c r="F50" s="11"/>
      <c r="G50" s="11"/>
      <c r="H50" s="11"/>
      <c r="I50" s="11"/>
      <c r="J50" s="11"/>
      <c r="K50" s="11"/>
      <c r="L50" s="11"/>
      <c r="M50" s="11"/>
      <c r="N50" s="11"/>
      <c r="O50" s="11"/>
      <c r="P50" s="11"/>
      <c r="Q50" s="11"/>
      <c r="R50" s="11"/>
      <c r="S50" s="11"/>
      <c r="T50" s="11"/>
      <c r="U50" s="11"/>
      <c r="V50" s="11"/>
      <c r="W50" s="11"/>
      <c r="X50" s="11"/>
      <c r="Y50" s="11"/>
      <c r="Z50" s="11"/>
      <c r="AA50" s="11"/>
      <c r="AB50" s="11"/>
      <c r="AC50" s="11"/>
      <c r="AD50" s="11">
        <f>IF($A50=AD$3,$AI50/($AJ50*4)*$AK50,IF(SUM($A50:AC50)+$AI50/($AJ50*4)*(1-$AK50)&gt;=$AI50,$AI50-SUM($A50:AC50),$AI50/($AJ50*4)))</f>
        <v>16948.316124103199</v>
      </c>
      <c r="AE50" s="11">
        <f>IF($A50=AE$3,$AI50/($AJ50*4)*$AK50,IF(SUM($A50:AD50)+$AI50/($AJ50*4)*(1-$AK50)&gt;=$AI50,$AI50-SUM($A50:AD50),$AI50/($AJ50*4)))</f>
        <v>51358.533709403637</v>
      </c>
      <c r="AF50" s="11">
        <f>IF($A50=AF$3,$AI50/($AJ50*4)*$AK50,IF(SUM($A50:AE50)+$AI50/($AJ50*4)*(1-$AK50)&gt;=$AI50,$AI50-SUM($A50:AE50),$AI50/($AJ50*4)))</f>
        <v>51358.533709403637</v>
      </c>
      <c r="AG50" s="11">
        <f>IF($A50=AG$3,$AI50/($AJ50*4)*$AK50,IF(SUM($A50:AF50)+$AI50/($AJ50*4)*(1-$AK50)&gt;=$AI50,$AI50-SUM($A50:AF50),$AI50/($AJ50*4)))</f>
        <v>51358.533709403637</v>
      </c>
      <c r="AH50" s="51"/>
      <c r="AI50" s="27" cm="1">
        <f t="array" ref="AI50">INDEX($A$37:$AG$37, 1, AL50)</f>
        <v>205434.13483761455</v>
      </c>
      <c r="AJ50" s="73" cm="1">
        <f t="array" ref="AJ50">INDEX(Drivers!$A$31:$AG$31, 1, AL50)</f>
        <v>1</v>
      </c>
      <c r="AK50" s="74" cm="1">
        <f t="array" ref="AK50">INDEX(Drivers!$A$35:$AG$35, 1, AL50)</f>
        <v>0.33</v>
      </c>
      <c r="AL50" s="28">
        <f t="shared" si="19"/>
        <v>30</v>
      </c>
      <c r="AM50" s="94"/>
    </row>
    <row r="51" spans="1:39" outlineLevel="1" x14ac:dyDescent="0.2">
      <c r="A51" s="4" t="str" cm="1">
        <f t="array" ref="A51">INDEX($A$3:$AG$3, 1, AL51)</f>
        <v>FQ2'26E</v>
      </c>
      <c r="B51" s="11"/>
      <c r="C51" s="11"/>
      <c r="D51" s="11"/>
      <c r="E51" s="11"/>
      <c r="F51" s="11"/>
      <c r="G51" s="11"/>
      <c r="H51" s="11"/>
      <c r="I51" s="11"/>
      <c r="J51" s="11"/>
      <c r="K51" s="11"/>
      <c r="L51" s="11"/>
      <c r="M51" s="11"/>
      <c r="N51" s="11"/>
      <c r="O51" s="11"/>
      <c r="P51" s="11"/>
      <c r="Q51" s="11"/>
      <c r="R51" s="11"/>
      <c r="S51" s="11"/>
      <c r="T51" s="11"/>
      <c r="U51" s="11"/>
      <c r="V51" s="11"/>
      <c r="W51" s="11"/>
      <c r="X51" s="11"/>
      <c r="Y51" s="11"/>
      <c r="Z51" s="11"/>
      <c r="AA51" s="11"/>
      <c r="AB51" s="11"/>
      <c r="AC51" s="11"/>
      <c r="AD51" s="11"/>
      <c r="AE51" s="11">
        <f>IF($A51=AE$3,$AI51/($AJ51*4)*$AK51,IF(SUM($A51:AD51)+$AI51/($AJ51*4)*(1-$AK51)&gt;=$AI51,$AI51-SUM($A51:AD51),$AI51/($AJ51*4)))</f>
        <v>18973.298259880288</v>
      </c>
      <c r="AF51" s="11">
        <f>IF($A51=AF$3,$AI51/($AJ51*4)*$AK51,IF(SUM($A51:AE51)+$AI51/($AJ51*4)*(1-$AK51)&gt;=$AI51,$AI51-SUM($A51:AE51),$AI51/($AJ51*4)))</f>
        <v>57494.843211758445</v>
      </c>
      <c r="AG51" s="11">
        <f>IF($A51=AG$3,$AI51/($AJ51*4)*$AK51,IF(SUM($A51:AF51)+$AI51/($AJ51*4)*(1-$AK51)&gt;=$AI51,$AI51-SUM($A51:AF51),$AI51/($AJ51*4)))</f>
        <v>57494.843211758445</v>
      </c>
      <c r="AH51" s="51"/>
      <c r="AI51" s="27" cm="1">
        <f t="array" ref="AI51">INDEX($A$37:$AG$37, 1, AL51)</f>
        <v>229979.37284703378</v>
      </c>
      <c r="AJ51" s="73" cm="1">
        <f t="array" ref="AJ51">INDEX(Drivers!$A$31:$AG$31, 1, AL51)</f>
        <v>1</v>
      </c>
      <c r="AK51" s="74" cm="1">
        <f t="array" ref="AK51">INDEX(Drivers!$A$35:$AG$35, 1, AL51)</f>
        <v>0.33</v>
      </c>
      <c r="AL51" s="28">
        <f t="shared" si="19"/>
        <v>31</v>
      </c>
      <c r="AM51" s="94"/>
    </row>
    <row r="52" spans="1:39" outlineLevel="1" x14ac:dyDescent="0.2">
      <c r="A52" s="4" t="str" cm="1">
        <f t="array" ref="A52">INDEX($A$3:$AG$3, 1, AL52)</f>
        <v>FQ3'26E</v>
      </c>
      <c r="B52" s="11"/>
      <c r="C52" s="11"/>
      <c r="D52" s="11"/>
      <c r="E52" s="11"/>
      <c r="F52" s="11"/>
      <c r="G52" s="11"/>
      <c r="H52" s="11"/>
      <c r="I52" s="11"/>
      <c r="J52" s="11"/>
      <c r="K52" s="11"/>
      <c r="L52" s="11"/>
      <c r="M52" s="11"/>
      <c r="N52" s="11"/>
      <c r="O52" s="11"/>
      <c r="P52" s="11"/>
      <c r="Q52" s="11"/>
      <c r="R52" s="11"/>
      <c r="S52" s="11"/>
      <c r="T52" s="11"/>
      <c r="U52" s="11"/>
      <c r="V52" s="11"/>
      <c r="W52" s="11"/>
      <c r="X52" s="11"/>
      <c r="Y52" s="11"/>
      <c r="Z52" s="11"/>
      <c r="AA52" s="11"/>
      <c r="AB52" s="11"/>
      <c r="AC52" s="11"/>
      <c r="AD52" s="11"/>
      <c r="AE52" s="11"/>
      <c r="AF52" s="11">
        <f>IF($A52=AF$3,$AI52/($AJ52*4)*$AK52,IF(SUM($A52:AE52)+$AI52/($AJ52*4)*(1-$AK52)&gt;=$AI52,$AI52-SUM($A52:AE52),$AI52/($AJ52*4)))</f>
        <v>21214.309377260935</v>
      </c>
      <c r="AG52" s="11">
        <f>IF($A52=AG$3,$AI52/($AJ52*4)*$AK52,IF(SUM($A52:AF52)+$AI52/($AJ52*4)*(1-$AK52)&gt;=$AI52,$AI52-SUM($A52:AF52),$AI52/($AJ52*4)))</f>
        <v>64285.785991699799</v>
      </c>
      <c r="AH52" s="51"/>
      <c r="AI52" s="27" cm="1">
        <f t="array" ref="AI52">INDEX($A$37:$AG$37, 1, AL52)</f>
        <v>257143.14396679919</v>
      </c>
      <c r="AJ52" s="73" cm="1">
        <f t="array" ref="AJ52">INDEX(Drivers!$A$31:$AG$31, 1, AL52)</f>
        <v>1</v>
      </c>
      <c r="AK52" s="74" cm="1">
        <f t="array" ref="AK52">INDEX(Drivers!$A$35:$AG$35, 1, AL52)</f>
        <v>0.33</v>
      </c>
      <c r="AL52" s="28">
        <f t="shared" si="19"/>
        <v>32</v>
      </c>
      <c r="AM52" s="94"/>
    </row>
    <row r="53" spans="1:39" outlineLevel="1" x14ac:dyDescent="0.2">
      <c r="A53" s="4" t="str" cm="1">
        <f t="array" ref="A53">INDEX($A$3:$AG$3, 1, AL53)</f>
        <v>FQ4'26E</v>
      </c>
      <c r="B53" s="11"/>
      <c r="C53" s="11"/>
      <c r="D53" s="11"/>
      <c r="E53" s="11"/>
      <c r="F53" s="11"/>
      <c r="G53" s="11"/>
      <c r="H53" s="11"/>
      <c r="I53" s="11"/>
      <c r="J53" s="11"/>
      <c r="K53" s="11"/>
      <c r="L53" s="11"/>
      <c r="M53" s="11"/>
      <c r="N53" s="11"/>
      <c r="O53" s="11"/>
      <c r="P53" s="11"/>
      <c r="Q53" s="11"/>
      <c r="R53" s="11"/>
      <c r="S53" s="11"/>
      <c r="T53" s="11"/>
      <c r="U53" s="11"/>
      <c r="V53" s="11"/>
      <c r="W53" s="11"/>
      <c r="X53" s="11"/>
      <c r="Y53" s="11"/>
      <c r="Z53" s="11"/>
      <c r="AA53" s="11"/>
      <c r="AB53" s="11"/>
      <c r="AC53" s="11"/>
      <c r="AD53" s="11"/>
      <c r="AE53" s="11"/>
      <c r="AF53" s="11"/>
      <c r="AG53" s="11">
        <f>IF($A53=AG$3,$AI53/($AJ53*4)*$AK53,IF(SUM($A53:AF53)+$AI53/($AJ53*4)*(1-$AK53)&gt;=$AI53,$AI53-SUM($A53:AF53),$AI53/($AJ53*4)))</f>
        <v>23694.395862713503</v>
      </c>
      <c r="AH53" s="51"/>
      <c r="AI53" s="27" cm="1">
        <f t="array" ref="AI53">INDEX($A$37:$AG$37, 1, AL53)</f>
        <v>287204.79833592125</v>
      </c>
      <c r="AJ53" s="73" cm="1">
        <f t="array" ref="AJ53">INDEX(Drivers!$A$31:$AG$31, 1, AL53)</f>
        <v>1</v>
      </c>
      <c r="AK53" s="74" cm="1">
        <f t="array" ref="AK53">INDEX(Drivers!$A$35:$AG$35, 1, AL53)</f>
        <v>0.33</v>
      </c>
      <c r="AL53" s="28">
        <f t="shared" si="19"/>
        <v>33</v>
      </c>
      <c r="AM53" s="94"/>
    </row>
    <row r="54" spans="1:39" s="32" customFormat="1" outlineLevel="2" x14ac:dyDescent="0.2">
      <c r="AH54" s="97"/>
      <c r="AI54" s="39"/>
      <c r="AL54" s="40"/>
      <c r="AM54" s="39"/>
    </row>
    <row r="55" spans="1:39" s="6" customFormat="1" outlineLevel="1" x14ac:dyDescent="0.2">
      <c r="AH55" s="98"/>
    </row>
    <row r="56" spans="1:39" s="16" customFormat="1" outlineLevel="1" x14ac:dyDescent="0.2">
      <c r="A56" s="16" t="s">
        <v>117</v>
      </c>
      <c r="B56" s="22"/>
      <c r="C56" s="22"/>
      <c r="D56" s="22"/>
      <c r="E56" s="22"/>
      <c r="F56" s="22"/>
      <c r="G56" s="22"/>
      <c r="H56" s="22"/>
      <c r="I56" s="22"/>
      <c r="J56" s="22"/>
      <c r="K56" s="22"/>
      <c r="L56" s="22"/>
      <c r="M56" s="22"/>
      <c r="N56" s="22">
        <f t="shared" ref="N56:AG56" si="20">SUM(N57:N77)</f>
        <v>132.68360661129287</v>
      </c>
      <c r="O56" s="22">
        <f t="shared" si="20"/>
        <v>548.91008366308392</v>
      </c>
      <c r="P56" s="22">
        <f t="shared" si="20"/>
        <v>1009.5404003168618</v>
      </c>
      <c r="Q56" s="22">
        <f t="shared" si="20"/>
        <v>1519.3116434234319</v>
      </c>
      <c r="R56" s="22">
        <f t="shared" si="20"/>
        <v>2060.2280417082784</v>
      </c>
      <c r="S56" s="22">
        <f t="shared" si="20"/>
        <v>2595.4711831304344</v>
      </c>
      <c r="T56" s="22">
        <f t="shared" si="20"/>
        <v>3138.8119482001139</v>
      </c>
      <c r="U56" s="22">
        <f t="shared" si="20"/>
        <v>3690.5838265123339</v>
      </c>
      <c r="V56" s="22">
        <f t="shared" si="20"/>
        <v>4307.2292883427617</v>
      </c>
      <c r="W56" s="22">
        <f t="shared" si="20"/>
        <v>5067.7491478983875</v>
      </c>
      <c r="X56" s="22">
        <f t="shared" si="20"/>
        <v>5899.3556831420747</v>
      </c>
      <c r="Y56" s="22">
        <f t="shared" si="20"/>
        <v>6809.0785353384927</v>
      </c>
      <c r="Z56" s="22">
        <f t="shared" si="20"/>
        <v>7656.1820676061498</v>
      </c>
      <c r="AA56" s="22">
        <f t="shared" si="20"/>
        <v>8277.8978769185924</v>
      </c>
      <c r="AB56" s="22">
        <f t="shared" si="20"/>
        <v>8937.438318438315</v>
      </c>
      <c r="AC56" s="22">
        <f t="shared" si="20"/>
        <v>9638.8385965411508</v>
      </c>
      <c r="AD56" s="22">
        <f t="shared" si="20"/>
        <v>10376.737413674848</v>
      </c>
      <c r="AE56" s="22">
        <f t="shared" si="20"/>
        <v>11155.250861853381</v>
      </c>
      <c r="AF56" s="22">
        <f t="shared" si="20"/>
        <v>12020.393495199956</v>
      </c>
      <c r="AG56" s="22">
        <f t="shared" si="20"/>
        <v>12984.414138062415</v>
      </c>
      <c r="AH56" s="63"/>
      <c r="AI56" s="29" t="s">
        <v>43</v>
      </c>
      <c r="AJ56" s="30" t="s">
        <v>40</v>
      </c>
      <c r="AK56" s="30" t="s">
        <v>42</v>
      </c>
      <c r="AL56" s="31" t="s">
        <v>41</v>
      </c>
      <c r="AM56" s="93"/>
    </row>
    <row r="57" spans="1:39" outlineLevel="1" x14ac:dyDescent="0.2">
      <c r="A57" s="4" t="str" cm="1">
        <f t="array" ref="A57">INDEX($A$3:$AG$3, 1, AL57)</f>
        <v>FQ1'22A</v>
      </c>
      <c r="B57" s="11"/>
      <c r="C57" s="11"/>
      <c r="D57" s="11"/>
      <c r="E57" s="11"/>
      <c r="F57" s="11"/>
      <c r="G57" s="11"/>
      <c r="H57" s="11"/>
      <c r="I57" s="11"/>
      <c r="J57" s="11"/>
      <c r="K57" s="11"/>
      <c r="L57" s="11"/>
      <c r="M57" s="11"/>
      <c r="N57" s="11">
        <f>IF($A57=N$3,$AI57/($AJ57*4)*$AK57,IF(SUM($A57:M57)+$AI57/($AJ57*4)*(1-$AK57)&gt;=$AI57,$AI57-SUM($A57:M57),$AI57/($AJ57*4)))</f>
        <v>132.68360661129287</v>
      </c>
      <c r="O57" s="11">
        <f>IF($A57=O$3,$AI57/($AJ57*4)*$AK57,IF(SUM($A57:N57)+$AI57/($AJ57*4)*(1-$AK57)&gt;=$AI57,$AI57-SUM($A57:N57),$AI57/($AJ57*4)))</f>
        <v>402.07153518573597</v>
      </c>
      <c r="P57" s="11">
        <f>IF($A57=P$3,$AI57/($AJ57*4)*$AK57,IF(SUM($A57:O57)+$AI57/($AJ57*4)*(1-$AK57)&gt;=$AI57,$AI57-SUM($A57:O57),$AI57/($AJ57*4)))</f>
        <v>402.07153518573597</v>
      </c>
      <c r="Q57" s="11">
        <f>IF($A57=Q$3,$AI57/($AJ57*4)*$AK57,IF(SUM($A57:P57)+$AI57/($AJ57*4)*(1-$AK57)&gt;=$AI57,$AI57-SUM($A57:P57),$AI57/($AJ57*4)))</f>
        <v>402.07153518573597</v>
      </c>
      <c r="R57" s="11">
        <f>IF($A57=R$3,$AI57/($AJ57*4)*$AK57,IF(SUM($A57:Q57)+$AI57/($AJ57*4)*(1-$AK57)&gt;=$AI57,$AI57-SUM($A57:Q57),$AI57/($AJ57*4)))</f>
        <v>402.07153518573597</v>
      </c>
      <c r="S57" s="11">
        <f>IF($A57=S$3,$AI57/($AJ57*4)*$AK57,IF(SUM($A57:R57)+$AI57/($AJ57*4)*(1-$AK57)&gt;=$AI57,$AI57-SUM($A57:R57),$AI57/($AJ57*4)))</f>
        <v>402.07153518573597</v>
      </c>
      <c r="T57" s="11">
        <f>IF($A57=T$3,$AI57/($AJ57*4)*$AK57,IF(SUM($A57:S57)+$AI57/($AJ57*4)*(1-$AK57)&gt;=$AI57,$AI57-SUM($A57:S57),$AI57/($AJ57*4)))</f>
        <v>402.07153518573597</v>
      </c>
      <c r="U57" s="11">
        <f>IF($A57=U$3,$AI57/($AJ57*4)*$AK57,IF(SUM($A57:T57)+$AI57/($AJ57*4)*(1-$AK57)&gt;=$AI57,$AI57-SUM($A57:T57),$AI57/($AJ57*4)))</f>
        <v>402.07153518573597</v>
      </c>
      <c r="V57" s="11">
        <f>IF($A57=V$3,$AI57/($AJ57*4)*$AK57,IF(SUM($A57:U57)+$AI57/($AJ57*4)*(1-$AK57)&gt;=$AI57,$AI57-SUM($A57:U57),$AI57/($AJ57*4)))</f>
        <v>402.07153518573597</v>
      </c>
      <c r="W57" s="11">
        <f>IF($A57=W$3,$AI57/($AJ57*4)*$AK57,IF(SUM($A57:V57)+$AI57/($AJ57*4)*(1-$AK57)&gt;=$AI57,$AI57-SUM($A57:V57),$AI57/($AJ57*4)))</f>
        <v>402.07153518573597</v>
      </c>
      <c r="X57" s="11">
        <f>IF($A57=X$3,$AI57/($AJ57*4)*$AK57,IF(SUM($A57:W57)+$AI57/($AJ57*4)*(1-$AK57)&gt;=$AI57,$AI57-SUM($A57:W57),$AI57/($AJ57*4)))</f>
        <v>402.07153518573597</v>
      </c>
      <c r="Y57" s="11">
        <f>IF($A57=Y$3,$AI57/($AJ57*4)*$AK57,IF(SUM($A57:X57)+$AI57/($AJ57*4)*(1-$AK57)&gt;=$AI57,$AI57-SUM($A57:X57),$AI57/($AJ57*4)))</f>
        <v>402.07153518573597</v>
      </c>
      <c r="Z57" s="11">
        <f>IF($A57=Z$3,$AI57/($AJ57*4)*$AK57,IF(SUM($A57:Y57)+$AI57/($AJ57*4)*(1-$AK57)&gt;=$AI57,$AI57-SUM($A57:Y57),$AI57/($AJ57*4)))</f>
        <v>269.38792857444241</v>
      </c>
      <c r="AA57" s="11">
        <f>IF($A57=AA$3,$AI57/($AJ57*4)*$AK57,IF(SUM($A57:Z57)+$AI57/($AJ57*4)*(1-$AK57)&gt;=$AI57,$AI57-SUM($A57:Z57),$AI57/($AJ57*4)))</f>
        <v>0</v>
      </c>
      <c r="AB57" s="11">
        <f>IF($A57=AB$3,$AI57/($AJ57*4)*$AK57,IF(SUM($A57:AA57)+$AI57/($AJ57*4)*(1-$AK57)&gt;=$AI57,$AI57-SUM($A57:AA57),$AI57/($AJ57*4)))</f>
        <v>0</v>
      </c>
      <c r="AC57" s="11">
        <f>IF($A57=AC$3,$AI57/($AJ57*4)*$AK57,IF(SUM($A57:AB57)+$AI57/($AJ57*4)*(1-$AK57)&gt;=$AI57,$AI57-SUM($A57:AB57),$AI57/($AJ57*4)))</f>
        <v>0</v>
      </c>
      <c r="AD57" s="11">
        <f>IF($A57=AD$3,$AI57/($AJ57*4)*$AK57,IF(SUM($A57:AC57)+$AI57/($AJ57*4)*(1-$AK57)&gt;=$AI57,$AI57-SUM($A57:AC57),$AI57/($AJ57*4)))</f>
        <v>0</v>
      </c>
      <c r="AE57" s="11">
        <f>IF($A57=AE$3,$AI57/($AJ57*4)*$AK57,IF(SUM($A57:AD57)+$AI57/($AJ57*4)*(1-$AK57)&gt;=$AI57,$AI57-SUM($A57:AD57),$AI57/($AJ57*4)))</f>
        <v>0</v>
      </c>
      <c r="AF57" s="11">
        <f>IF($A57=AF$3,$AI57/($AJ57*4)*$AK57,IF(SUM($A57:AE57)+$AI57/($AJ57*4)*(1-$AK57)&gt;=$AI57,$AI57-SUM($A57:AE57),$AI57/($AJ57*4)))</f>
        <v>0</v>
      </c>
      <c r="AG57" s="11">
        <f>IF($A57=AG$3,$AI57/($AJ57*4)*$AK57,IF(SUM($A57:AF57)+$AI57/($AJ57*4)*(1-$AK57)&gt;=$AI57,$AI57-SUM($A57:AF57),$AI57/($AJ57*4)))</f>
        <v>0</v>
      </c>
      <c r="AH57" s="51"/>
      <c r="AI57" s="27" cm="1">
        <f t="array" ref="AI57">INDEX($A$39:$AG$39, 1, AL57)</f>
        <v>4824.8584222288318</v>
      </c>
      <c r="AJ57" s="73" cm="1">
        <f t="array" ref="AJ57">INDEX(Drivers!$A$32:$AG$32, 1, AL57)</f>
        <v>3</v>
      </c>
      <c r="AK57" s="74" cm="1">
        <f t="array" ref="AK57">INDEX(Drivers!$A$36:$AG$36, 1, AL57)</f>
        <v>0.33</v>
      </c>
      <c r="AL57" s="48">
        <v>14</v>
      </c>
      <c r="AM57" s="94"/>
    </row>
    <row r="58" spans="1:39" outlineLevel="1" x14ac:dyDescent="0.2">
      <c r="A58" s="4" t="str" cm="1">
        <f t="array" ref="A58">INDEX($A$3:$AG$3, 1, AL58)</f>
        <v>FQ2'22A</v>
      </c>
      <c r="B58" s="11"/>
      <c r="C58" s="11"/>
      <c r="D58" s="11"/>
      <c r="E58" s="11"/>
      <c r="F58" s="11"/>
      <c r="G58" s="11"/>
      <c r="H58" s="11"/>
      <c r="I58" s="11"/>
      <c r="J58" s="11"/>
      <c r="K58" s="11"/>
      <c r="L58" s="11"/>
      <c r="M58" s="11"/>
      <c r="N58" s="11"/>
      <c r="O58" s="11">
        <f>IF($A58=O$3,$AI58/($AJ58*4)*$AK58,IF(SUM($A58:N58)+$AI58/($AJ58*4)*(1-$AK58)&gt;=$AI58,$AI58-SUM($A58:N58),$AI58/($AJ58*4)))</f>
        <v>146.8385484773479</v>
      </c>
      <c r="P58" s="11">
        <f>IF($A58=P$3,$AI58/($AJ58*4)*$AK58,IF(SUM($A58:O58)+$AI58/($AJ58*4)*(1-$AK58)&gt;=$AI58,$AI58-SUM($A58:O58),$AI58/($AJ58*4)))</f>
        <v>444.96529841620577</v>
      </c>
      <c r="Q58" s="11">
        <f>IF($A58=Q$3,$AI58/($AJ58*4)*$AK58,IF(SUM($A58:P58)+$AI58/($AJ58*4)*(1-$AK58)&gt;=$AI58,$AI58-SUM($A58:P58),$AI58/($AJ58*4)))</f>
        <v>444.96529841620577</v>
      </c>
      <c r="R58" s="11">
        <f>IF($A58=R$3,$AI58/($AJ58*4)*$AK58,IF(SUM($A58:Q58)+$AI58/($AJ58*4)*(1-$AK58)&gt;=$AI58,$AI58-SUM($A58:Q58),$AI58/($AJ58*4)))</f>
        <v>444.96529841620577</v>
      </c>
      <c r="S58" s="11">
        <f>IF($A58=S$3,$AI58/($AJ58*4)*$AK58,IF(SUM($A58:R58)+$AI58/($AJ58*4)*(1-$AK58)&gt;=$AI58,$AI58-SUM($A58:R58),$AI58/($AJ58*4)))</f>
        <v>444.96529841620577</v>
      </c>
      <c r="T58" s="11">
        <f>IF($A58=T$3,$AI58/($AJ58*4)*$AK58,IF(SUM($A58:S58)+$AI58/($AJ58*4)*(1-$AK58)&gt;=$AI58,$AI58-SUM($A58:S58),$AI58/($AJ58*4)))</f>
        <v>444.96529841620577</v>
      </c>
      <c r="U58" s="11">
        <f>IF($A58=U$3,$AI58/($AJ58*4)*$AK58,IF(SUM($A58:T58)+$AI58/($AJ58*4)*(1-$AK58)&gt;=$AI58,$AI58-SUM($A58:T58),$AI58/($AJ58*4)))</f>
        <v>444.96529841620577</v>
      </c>
      <c r="V58" s="11">
        <f>IF($A58=V$3,$AI58/($AJ58*4)*$AK58,IF(SUM($A58:U58)+$AI58/($AJ58*4)*(1-$AK58)&gt;=$AI58,$AI58-SUM($A58:U58),$AI58/($AJ58*4)))</f>
        <v>444.96529841620577</v>
      </c>
      <c r="W58" s="11">
        <f>IF($A58=W$3,$AI58/($AJ58*4)*$AK58,IF(SUM($A58:V58)+$AI58/($AJ58*4)*(1-$AK58)&gt;=$AI58,$AI58-SUM($A58:V58),$AI58/($AJ58*4)))</f>
        <v>444.96529841620577</v>
      </c>
      <c r="X58" s="11">
        <f>IF($A58=X$3,$AI58/($AJ58*4)*$AK58,IF(SUM($A58:W58)+$AI58/($AJ58*4)*(1-$AK58)&gt;=$AI58,$AI58-SUM($A58:W58),$AI58/($AJ58*4)))</f>
        <v>444.96529841620577</v>
      </c>
      <c r="Y58" s="11">
        <f>IF($A58=Y$3,$AI58/($AJ58*4)*$AK58,IF(SUM($A58:X58)+$AI58/($AJ58*4)*(1-$AK58)&gt;=$AI58,$AI58-SUM($A58:X58),$AI58/($AJ58*4)))</f>
        <v>444.96529841620577</v>
      </c>
      <c r="Z58" s="11">
        <f>IF($A58=Z$3,$AI58/($AJ58*4)*$AK58,IF(SUM($A58:Y58)+$AI58/($AJ58*4)*(1-$AK58)&gt;=$AI58,$AI58-SUM($A58:Y58),$AI58/($AJ58*4)))</f>
        <v>444.96529841620577</v>
      </c>
      <c r="AA58" s="11">
        <f>IF($A58=AA$3,$AI58/($AJ58*4)*$AK58,IF(SUM($A58:Z58)+$AI58/($AJ58*4)*(1-$AK58)&gt;=$AI58,$AI58-SUM($A58:Z58),$AI58/($AJ58*4)))</f>
        <v>298.12674993885776</v>
      </c>
      <c r="AB58" s="11">
        <f>IF($A58=AB$3,$AI58/($AJ58*4)*$AK58,IF(SUM($A58:AA58)+$AI58/($AJ58*4)*(1-$AK58)&gt;=$AI58,$AI58-SUM($A58:AA58),$AI58/($AJ58*4)))</f>
        <v>0</v>
      </c>
      <c r="AC58" s="11">
        <f>IF($A58=AC$3,$AI58/($AJ58*4)*$AK58,IF(SUM($A58:AB58)+$AI58/($AJ58*4)*(1-$AK58)&gt;=$AI58,$AI58-SUM($A58:AB58),$AI58/($AJ58*4)))</f>
        <v>0</v>
      </c>
      <c r="AD58" s="11">
        <f>IF($A58=AD$3,$AI58/($AJ58*4)*$AK58,IF(SUM($A58:AC58)+$AI58/($AJ58*4)*(1-$AK58)&gt;=$AI58,$AI58-SUM($A58:AC58),$AI58/($AJ58*4)))</f>
        <v>0</v>
      </c>
      <c r="AE58" s="11">
        <f>IF($A58=AE$3,$AI58/($AJ58*4)*$AK58,IF(SUM($A58:AD58)+$AI58/($AJ58*4)*(1-$AK58)&gt;=$AI58,$AI58-SUM($A58:AD58),$AI58/($AJ58*4)))</f>
        <v>0</v>
      </c>
      <c r="AF58" s="11">
        <f>IF($A58=AF$3,$AI58/($AJ58*4)*$AK58,IF(SUM($A58:AE58)+$AI58/($AJ58*4)*(1-$AK58)&gt;=$AI58,$AI58-SUM($A58:AE58),$AI58/($AJ58*4)))</f>
        <v>0</v>
      </c>
      <c r="AG58" s="11">
        <f>IF($A58=AG$3,$AI58/($AJ58*4)*$AK58,IF(SUM($A58:AF58)+$AI58/($AJ58*4)*(1-$AK58)&gt;=$AI58,$AI58-SUM($A58:AF58),$AI58/($AJ58*4)))</f>
        <v>0</v>
      </c>
      <c r="AH58" s="51"/>
      <c r="AI58" s="27" cm="1">
        <f t="array" ref="AI58">INDEX($A$39:$AG$39, 1, AL58)</f>
        <v>5339.5835809944692</v>
      </c>
      <c r="AJ58" s="73" cm="1">
        <f t="array" ref="AJ58">INDEX(Drivers!$A$32:$AG$32, 1, AL58)</f>
        <v>3</v>
      </c>
      <c r="AK58" s="74" cm="1">
        <f t="array" ref="AK58">INDEX(Drivers!$A$36:$AG$36, 1, AL58)</f>
        <v>0.33</v>
      </c>
      <c r="AL58" s="28">
        <f t="shared" ref="AL58:AL76" si="21">AL57+1</f>
        <v>15</v>
      </c>
      <c r="AM58" s="94"/>
    </row>
    <row r="59" spans="1:39" outlineLevel="1" x14ac:dyDescent="0.2">
      <c r="A59" s="4" t="str" cm="1">
        <f t="array" ref="A59">INDEX($A$3:$AG$3, 1, AL59)</f>
        <v>FQ3'22A</v>
      </c>
      <c r="B59" s="11"/>
      <c r="C59" s="11"/>
      <c r="D59" s="11"/>
      <c r="E59" s="11"/>
      <c r="F59" s="11"/>
      <c r="G59" s="11"/>
      <c r="H59" s="11"/>
      <c r="I59" s="11"/>
      <c r="J59" s="11"/>
      <c r="K59" s="11"/>
      <c r="L59" s="11"/>
      <c r="M59" s="11"/>
      <c r="N59" s="11"/>
      <c r="O59" s="11"/>
      <c r="P59" s="11">
        <f>IF($A59=P$3,$AI59/($AJ59*4)*$AK59,IF(SUM($A59:O59)+$AI59/($AJ59*4)*(1-$AK59)&gt;=$AI59,$AI59-SUM($A59:O59),$AI59/($AJ59*4)))</f>
        <v>162.50356671492014</v>
      </c>
      <c r="Q59" s="11">
        <f>IF($A59=Q$3,$AI59/($AJ59*4)*$AK59,IF(SUM($A59:P59)+$AI59/($AJ59*4)*(1-$AK59)&gt;=$AI59,$AI59-SUM($A59:P59),$AI59/($AJ59*4)))</f>
        <v>492.43505065127312</v>
      </c>
      <c r="R59" s="11">
        <f>IF($A59=R$3,$AI59/($AJ59*4)*$AK59,IF(SUM($A59:Q59)+$AI59/($AJ59*4)*(1-$AK59)&gt;=$AI59,$AI59-SUM($A59:Q59),$AI59/($AJ59*4)))</f>
        <v>492.43505065127312</v>
      </c>
      <c r="S59" s="11">
        <f>IF($A59=S$3,$AI59/($AJ59*4)*$AK59,IF(SUM($A59:R59)+$AI59/($AJ59*4)*(1-$AK59)&gt;=$AI59,$AI59-SUM($A59:R59),$AI59/($AJ59*4)))</f>
        <v>492.43505065127312</v>
      </c>
      <c r="T59" s="11">
        <f>IF($A59=T$3,$AI59/($AJ59*4)*$AK59,IF(SUM($A59:S59)+$AI59/($AJ59*4)*(1-$AK59)&gt;=$AI59,$AI59-SUM($A59:S59),$AI59/($AJ59*4)))</f>
        <v>492.43505065127312</v>
      </c>
      <c r="U59" s="11">
        <f>IF($A59=U$3,$AI59/($AJ59*4)*$AK59,IF(SUM($A59:T59)+$AI59/($AJ59*4)*(1-$AK59)&gt;=$AI59,$AI59-SUM($A59:T59),$AI59/($AJ59*4)))</f>
        <v>492.43505065127312</v>
      </c>
      <c r="V59" s="11">
        <f>IF($A59=V$3,$AI59/($AJ59*4)*$AK59,IF(SUM($A59:U59)+$AI59/($AJ59*4)*(1-$AK59)&gt;=$AI59,$AI59-SUM($A59:U59),$AI59/($AJ59*4)))</f>
        <v>492.43505065127312</v>
      </c>
      <c r="W59" s="11">
        <f>IF($A59=W$3,$AI59/($AJ59*4)*$AK59,IF(SUM($A59:V59)+$AI59/($AJ59*4)*(1-$AK59)&gt;=$AI59,$AI59-SUM($A59:V59),$AI59/($AJ59*4)))</f>
        <v>492.43505065127312</v>
      </c>
      <c r="X59" s="11">
        <f>IF($A59=X$3,$AI59/($AJ59*4)*$AK59,IF(SUM($A59:W59)+$AI59/($AJ59*4)*(1-$AK59)&gt;=$AI59,$AI59-SUM($A59:W59),$AI59/($AJ59*4)))</f>
        <v>492.43505065127312</v>
      </c>
      <c r="Y59" s="11">
        <f>IF($A59=Y$3,$AI59/($AJ59*4)*$AK59,IF(SUM($A59:X59)+$AI59/($AJ59*4)*(1-$AK59)&gt;=$AI59,$AI59-SUM($A59:X59),$AI59/($AJ59*4)))</f>
        <v>492.43505065127312</v>
      </c>
      <c r="Z59" s="11">
        <f>IF($A59=Z$3,$AI59/($AJ59*4)*$AK59,IF(SUM($A59:Y59)+$AI59/($AJ59*4)*(1-$AK59)&gt;=$AI59,$AI59-SUM($A59:Y59),$AI59/($AJ59*4)))</f>
        <v>492.43505065127312</v>
      </c>
      <c r="AA59" s="11">
        <f>IF($A59=AA$3,$AI59/($AJ59*4)*$AK59,IF(SUM($A59:Z59)+$AI59/($AJ59*4)*(1-$AK59)&gt;=$AI59,$AI59-SUM($A59:Z59),$AI59/($AJ59*4)))</f>
        <v>492.43505065127312</v>
      </c>
      <c r="AB59" s="11">
        <f>IF($A59=AB$3,$AI59/($AJ59*4)*$AK59,IF(SUM($A59:AA59)+$AI59/($AJ59*4)*(1-$AK59)&gt;=$AI59,$AI59-SUM($A59:AA59),$AI59/($AJ59*4)))</f>
        <v>329.93148393635329</v>
      </c>
      <c r="AC59" s="11">
        <f>IF($A59=AC$3,$AI59/($AJ59*4)*$AK59,IF(SUM($A59:AB59)+$AI59/($AJ59*4)*(1-$AK59)&gt;=$AI59,$AI59-SUM($A59:AB59),$AI59/($AJ59*4)))</f>
        <v>0</v>
      </c>
      <c r="AD59" s="11">
        <f>IF($A59=AD$3,$AI59/($AJ59*4)*$AK59,IF(SUM($A59:AC59)+$AI59/($AJ59*4)*(1-$AK59)&gt;=$AI59,$AI59-SUM($A59:AC59),$AI59/($AJ59*4)))</f>
        <v>0</v>
      </c>
      <c r="AE59" s="11">
        <f>IF($A59=AE$3,$AI59/($AJ59*4)*$AK59,IF(SUM($A59:AD59)+$AI59/($AJ59*4)*(1-$AK59)&gt;=$AI59,$AI59-SUM($A59:AD59),$AI59/($AJ59*4)))</f>
        <v>0</v>
      </c>
      <c r="AF59" s="11">
        <f>IF($A59=AF$3,$AI59/($AJ59*4)*$AK59,IF(SUM($A59:AE59)+$AI59/($AJ59*4)*(1-$AK59)&gt;=$AI59,$AI59-SUM($A59:AE59),$AI59/($AJ59*4)))</f>
        <v>0</v>
      </c>
      <c r="AG59" s="11">
        <f>IF($A59=AG$3,$AI59/($AJ59*4)*$AK59,IF(SUM($A59:AF59)+$AI59/($AJ59*4)*(1-$AK59)&gt;=$AI59,$AI59-SUM($A59:AF59),$AI59/($AJ59*4)))</f>
        <v>0</v>
      </c>
      <c r="AH59" s="51"/>
      <c r="AI59" s="27" cm="1">
        <f t="array" ref="AI59">INDEX($A$39:$AG$39, 1, AL59)</f>
        <v>5909.2206078152776</v>
      </c>
      <c r="AJ59" s="73" cm="1">
        <f t="array" ref="AJ59">INDEX(Drivers!$A$32:$AG$32, 1, AL59)</f>
        <v>3</v>
      </c>
      <c r="AK59" s="74" cm="1">
        <f t="array" ref="AK59">INDEX(Drivers!$A$36:$AG$36, 1, AL59)</f>
        <v>0.33</v>
      </c>
      <c r="AL59" s="28">
        <f t="shared" si="21"/>
        <v>16</v>
      </c>
      <c r="AM59" s="94"/>
    </row>
    <row r="60" spans="1:39" outlineLevel="1" x14ac:dyDescent="0.2">
      <c r="A60" s="4" t="str" cm="1">
        <f t="array" ref="A60">INDEX($A$3:$AG$3, 1, AL60)</f>
        <v>FQ4'22A</v>
      </c>
      <c r="B60" s="11"/>
      <c r="C60" s="11"/>
      <c r="D60" s="11"/>
      <c r="E60" s="11"/>
      <c r="F60" s="11"/>
      <c r="G60" s="11"/>
      <c r="H60" s="11"/>
      <c r="I60" s="11"/>
      <c r="J60" s="11"/>
      <c r="K60" s="11"/>
      <c r="L60" s="11"/>
      <c r="M60" s="11"/>
      <c r="N60" s="11"/>
      <c r="O60" s="11"/>
      <c r="P60" s="11"/>
      <c r="Q60" s="11">
        <f>IF($A60=Q$3,$AI60/($AJ60*4)*$AK60,IF(SUM($A60:P60)+$AI60/($AJ60*4)*(1-$AK60)&gt;=$AI60,$AI60-SUM($A60:P60),$AI60/($AJ60*4)))</f>
        <v>179.83975917021706</v>
      </c>
      <c r="R60" s="11">
        <f>IF($A60=R$3,$AI60/($AJ60*4)*$AK60,IF(SUM($A60:Q60)+$AI60/($AJ60*4)*(1-$AK60)&gt;=$AI60,$AI60-SUM($A60:Q60),$AI60/($AJ60*4)))</f>
        <v>544.96896718247592</v>
      </c>
      <c r="S60" s="11">
        <f>IF($A60=S$3,$AI60/($AJ60*4)*$AK60,IF(SUM($A60:R60)+$AI60/($AJ60*4)*(1-$AK60)&gt;=$AI60,$AI60-SUM($A60:R60),$AI60/($AJ60*4)))</f>
        <v>544.96896718247592</v>
      </c>
      <c r="T60" s="11">
        <f>IF($A60=T$3,$AI60/($AJ60*4)*$AK60,IF(SUM($A60:S60)+$AI60/($AJ60*4)*(1-$AK60)&gt;=$AI60,$AI60-SUM($A60:S60),$AI60/($AJ60*4)))</f>
        <v>544.96896718247592</v>
      </c>
      <c r="U60" s="11">
        <f>IF($A60=U$3,$AI60/($AJ60*4)*$AK60,IF(SUM($A60:T60)+$AI60/($AJ60*4)*(1-$AK60)&gt;=$AI60,$AI60-SUM($A60:T60),$AI60/($AJ60*4)))</f>
        <v>544.96896718247592</v>
      </c>
      <c r="V60" s="11">
        <f>IF($A60=V$3,$AI60/($AJ60*4)*$AK60,IF(SUM($A60:U60)+$AI60/($AJ60*4)*(1-$AK60)&gt;=$AI60,$AI60-SUM($A60:U60),$AI60/($AJ60*4)))</f>
        <v>544.96896718247592</v>
      </c>
      <c r="W60" s="11">
        <f>IF($A60=W$3,$AI60/($AJ60*4)*$AK60,IF(SUM($A60:V60)+$AI60/($AJ60*4)*(1-$AK60)&gt;=$AI60,$AI60-SUM($A60:V60),$AI60/($AJ60*4)))</f>
        <v>544.96896718247592</v>
      </c>
      <c r="X60" s="11">
        <f>IF($A60=X$3,$AI60/($AJ60*4)*$AK60,IF(SUM($A60:W60)+$AI60/($AJ60*4)*(1-$AK60)&gt;=$AI60,$AI60-SUM($A60:W60),$AI60/($AJ60*4)))</f>
        <v>544.96896718247592</v>
      </c>
      <c r="Y60" s="11">
        <f>IF($A60=Y$3,$AI60/($AJ60*4)*$AK60,IF(SUM($A60:X60)+$AI60/($AJ60*4)*(1-$AK60)&gt;=$AI60,$AI60-SUM($A60:X60),$AI60/($AJ60*4)))</f>
        <v>544.96896718247592</v>
      </c>
      <c r="Z60" s="11">
        <f>IF($A60=Z$3,$AI60/($AJ60*4)*$AK60,IF(SUM($A60:Y60)+$AI60/($AJ60*4)*(1-$AK60)&gt;=$AI60,$AI60-SUM($A60:Y60),$AI60/($AJ60*4)))</f>
        <v>544.96896718247592</v>
      </c>
      <c r="AA60" s="11">
        <f>IF($A60=AA$3,$AI60/($AJ60*4)*$AK60,IF(SUM($A60:Z60)+$AI60/($AJ60*4)*(1-$AK60)&gt;=$AI60,$AI60-SUM($A60:Z60),$AI60/($AJ60*4)))</f>
        <v>544.96896718247592</v>
      </c>
      <c r="AB60" s="11">
        <f>IF($A60=AB$3,$AI60/($AJ60*4)*$AK60,IF(SUM($A60:AA60)+$AI60/($AJ60*4)*(1-$AK60)&gt;=$AI60,$AI60-SUM($A60:AA60),$AI60/($AJ60*4)))</f>
        <v>544.96896718247592</v>
      </c>
      <c r="AC60" s="11">
        <f>IF($A60=AC$3,$AI60/($AJ60*4)*$AK60,IF(SUM($A60:AB60)+$AI60/($AJ60*4)*(1-$AK60)&gt;=$AI60,$AI60-SUM($A60:AB60),$AI60/($AJ60*4)))</f>
        <v>365.12920801225846</v>
      </c>
      <c r="AD60" s="11">
        <f>IF($A60=AD$3,$AI60/($AJ60*4)*$AK60,IF(SUM($A60:AC60)+$AI60/($AJ60*4)*(1-$AK60)&gt;=$AI60,$AI60-SUM($A60:AC60),$AI60/($AJ60*4)))</f>
        <v>0</v>
      </c>
      <c r="AE60" s="11">
        <f>IF($A60=AE$3,$AI60/($AJ60*4)*$AK60,IF(SUM($A60:AD60)+$AI60/($AJ60*4)*(1-$AK60)&gt;=$AI60,$AI60-SUM($A60:AD60),$AI60/($AJ60*4)))</f>
        <v>0</v>
      </c>
      <c r="AF60" s="11">
        <f>IF($A60=AF$3,$AI60/($AJ60*4)*$AK60,IF(SUM($A60:AE60)+$AI60/($AJ60*4)*(1-$AK60)&gt;=$AI60,$AI60-SUM($A60:AE60),$AI60/($AJ60*4)))</f>
        <v>0</v>
      </c>
      <c r="AG60" s="11">
        <f>IF($A60=AG$3,$AI60/($AJ60*4)*$AK60,IF(SUM($A60:AF60)+$AI60/($AJ60*4)*(1-$AK60)&gt;=$AI60,$AI60-SUM($A60:AF60),$AI60/($AJ60*4)))</f>
        <v>0</v>
      </c>
      <c r="AH60" s="51"/>
      <c r="AI60" s="27" cm="1">
        <f t="array" ref="AI60">INDEX($A$39:$AG$39, 1, AL60)</f>
        <v>6539.6276061897115</v>
      </c>
      <c r="AJ60" s="73" cm="1">
        <f t="array" ref="AJ60">INDEX(Drivers!$A$32:$AG$32, 1, AL60)</f>
        <v>3</v>
      </c>
      <c r="AK60" s="74" cm="1">
        <f t="array" ref="AK60">INDEX(Drivers!$A$36:$AG$36, 1, AL60)</f>
        <v>0.33</v>
      </c>
      <c r="AL60" s="28">
        <f t="shared" si="21"/>
        <v>17</v>
      </c>
      <c r="AM60" s="94"/>
    </row>
    <row r="61" spans="1:39" outlineLevel="1" x14ac:dyDescent="0.2">
      <c r="A61" s="4" t="str" cm="1">
        <f t="array" ref="A61">INDEX($A$3:$AG$3, 1, AL61)</f>
        <v>FQ1'23A</v>
      </c>
      <c r="B61" s="11"/>
      <c r="C61" s="11"/>
      <c r="D61" s="11"/>
      <c r="E61" s="11"/>
      <c r="F61" s="11"/>
      <c r="G61" s="11"/>
      <c r="H61" s="11"/>
      <c r="I61" s="11"/>
      <c r="J61" s="11"/>
      <c r="K61" s="11"/>
      <c r="L61" s="11"/>
      <c r="M61" s="11"/>
      <c r="N61" s="11"/>
      <c r="O61" s="11"/>
      <c r="P61" s="11"/>
      <c r="Q61" s="11"/>
      <c r="R61" s="11">
        <f>IF($A61=R$3,$AI61/($AJ61*4)*$AK61,IF(SUM($A61:Q61)+$AI61/($AJ61*4)*(1-$AK61)&gt;=$AI61,$AI61-SUM($A61:Q61),$AI61/($AJ61*4)))</f>
        <v>175.78719027258785</v>
      </c>
      <c r="S61" s="11">
        <f>IF($A61=S$3,$AI61/($AJ61*4)*$AK61,IF(SUM($A61:R61)+$AI61/($AJ61*4)*(1-$AK61)&gt;=$AI61,$AI61-SUM($A61:R61),$AI61/($AJ61*4)))</f>
        <v>532.68845537147831</v>
      </c>
      <c r="T61" s="11">
        <f>IF($A61=T$3,$AI61/($AJ61*4)*$AK61,IF(SUM($A61:S61)+$AI61/($AJ61*4)*(1-$AK61)&gt;=$AI61,$AI61-SUM($A61:S61),$AI61/($AJ61*4)))</f>
        <v>532.68845537147831</v>
      </c>
      <c r="U61" s="11">
        <f>IF($A61=U$3,$AI61/($AJ61*4)*$AK61,IF(SUM($A61:T61)+$AI61/($AJ61*4)*(1-$AK61)&gt;=$AI61,$AI61-SUM($A61:T61),$AI61/($AJ61*4)))</f>
        <v>532.68845537147831</v>
      </c>
      <c r="V61" s="11">
        <f>IF($A61=V$3,$AI61/($AJ61*4)*$AK61,IF(SUM($A61:U61)+$AI61/($AJ61*4)*(1-$AK61)&gt;=$AI61,$AI61-SUM($A61:U61),$AI61/($AJ61*4)))</f>
        <v>532.68845537147831</v>
      </c>
      <c r="W61" s="11">
        <f>IF($A61=W$3,$AI61/($AJ61*4)*$AK61,IF(SUM($A61:V61)+$AI61/($AJ61*4)*(1-$AK61)&gt;=$AI61,$AI61-SUM($A61:V61),$AI61/($AJ61*4)))</f>
        <v>532.68845537147831</v>
      </c>
      <c r="X61" s="11">
        <f>IF($A61=X$3,$AI61/($AJ61*4)*$AK61,IF(SUM($A61:W61)+$AI61/($AJ61*4)*(1-$AK61)&gt;=$AI61,$AI61-SUM($A61:W61),$AI61/($AJ61*4)))</f>
        <v>532.68845537147831</v>
      </c>
      <c r="Y61" s="11">
        <f>IF($A61=Y$3,$AI61/($AJ61*4)*$AK61,IF(SUM($A61:X61)+$AI61/($AJ61*4)*(1-$AK61)&gt;=$AI61,$AI61-SUM($A61:X61),$AI61/($AJ61*4)))</f>
        <v>532.68845537147831</v>
      </c>
      <c r="Z61" s="11">
        <f>IF($A61=Z$3,$AI61/($AJ61*4)*$AK61,IF(SUM($A61:Y61)+$AI61/($AJ61*4)*(1-$AK61)&gt;=$AI61,$AI61-SUM($A61:Y61),$AI61/($AJ61*4)))</f>
        <v>532.68845537147831</v>
      </c>
      <c r="AA61" s="11">
        <f>IF($A61=AA$3,$AI61/($AJ61*4)*$AK61,IF(SUM($A61:Z61)+$AI61/($AJ61*4)*(1-$AK61)&gt;=$AI61,$AI61-SUM($A61:Z61),$AI61/($AJ61*4)))</f>
        <v>532.68845537147831</v>
      </c>
      <c r="AB61" s="11">
        <f>IF($A61=AB$3,$AI61/($AJ61*4)*$AK61,IF(SUM($A61:AA61)+$AI61/($AJ61*4)*(1-$AK61)&gt;=$AI61,$AI61-SUM($A61:AA61),$AI61/($AJ61*4)))</f>
        <v>532.68845537147831</v>
      </c>
      <c r="AC61" s="11">
        <f>IF($A61=AC$3,$AI61/($AJ61*4)*$AK61,IF(SUM($A61:AB61)+$AI61/($AJ61*4)*(1-$AK61)&gt;=$AI61,$AI61-SUM($A61:AB61),$AI61/($AJ61*4)))</f>
        <v>532.68845537147831</v>
      </c>
      <c r="AD61" s="11">
        <f>IF($A61=AD$3,$AI61/($AJ61*4)*$AK61,IF(SUM($A61:AC61)+$AI61/($AJ61*4)*(1-$AK61)&gt;=$AI61,$AI61-SUM($A61:AC61),$AI61/($AJ61*4)))</f>
        <v>356.9012650988916</v>
      </c>
      <c r="AE61" s="11">
        <f>IF($A61=AE$3,$AI61/($AJ61*4)*$AK61,IF(SUM($A61:AD61)+$AI61/($AJ61*4)*(1-$AK61)&gt;=$AI61,$AI61-SUM($A61:AD61),$AI61/($AJ61*4)))</f>
        <v>0</v>
      </c>
      <c r="AF61" s="11">
        <f>IF($A61=AF$3,$AI61/($AJ61*4)*$AK61,IF(SUM($A61:AE61)+$AI61/($AJ61*4)*(1-$AK61)&gt;=$AI61,$AI61-SUM($A61:AE61),$AI61/($AJ61*4)))</f>
        <v>0</v>
      </c>
      <c r="AG61" s="11">
        <f>IF($A61=AG$3,$AI61/($AJ61*4)*$AK61,IF(SUM($A61:AF61)+$AI61/($AJ61*4)*(1-$AK61)&gt;=$AI61,$AI61-SUM($A61:AF61),$AI61/($AJ61*4)))</f>
        <v>0</v>
      </c>
      <c r="AH61" s="51"/>
      <c r="AI61" s="27" cm="1">
        <f t="array" ref="AI61">INDEX($A$39:$AG$39, 1, AL61)</f>
        <v>6392.2614644577397</v>
      </c>
      <c r="AJ61" s="73" cm="1">
        <f t="array" ref="AJ61">INDEX(Drivers!$A$32:$AG$32, 1, AL61)</f>
        <v>3</v>
      </c>
      <c r="AK61" s="74" cm="1">
        <f t="array" ref="AK61">INDEX(Drivers!$A$36:$AG$36, 1, AL61)</f>
        <v>0.33</v>
      </c>
      <c r="AL61" s="28">
        <f t="shared" si="21"/>
        <v>18</v>
      </c>
      <c r="AM61" s="94"/>
    </row>
    <row r="62" spans="1:39" outlineLevel="1" x14ac:dyDescent="0.2">
      <c r="A62" s="4" t="str" cm="1">
        <f t="array" ref="A62">INDEX($A$3:$AG$3, 1, AL62)</f>
        <v>FQ2'23A</v>
      </c>
      <c r="B62" s="11"/>
      <c r="C62" s="11"/>
      <c r="D62" s="11"/>
      <c r="E62" s="11"/>
      <c r="F62" s="11"/>
      <c r="G62" s="11"/>
      <c r="H62" s="11"/>
      <c r="I62" s="11"/>
      <c r="J62" s="11"/>
      <c r="K62" s="11"/>
      <c r="L62" s="11"/>
      <c r="M62" s="11"/>
      <c r="N62" s="11"/>
      <c r="O62" s="11"/>
      <c r="P62" s="11"/>
      <c r="Q62" s="11"/>
      <c r="R62" s="11"/>
      <c r="S62" s="11">
        <f>IF($A62=S$3,$AI62/($AJ62*4)*$AK62,IF(SUM($A62:R62)+$AI62/($AJ62*4)*(1-$AK62)&gt;=$AI62,$AI62-SUM($A62:R62),$AI62/($AJ62*4)))</f>
        <v>178.3418763232653</v>
      </c>
      <c r="T62" s="11">
        <f>IF($A62=T$3,$AI62/($AJ62*4)*$AK62,IF(SUM($A62:S62)+$AI62/($AJ62*4)*(1-$AK62)&gt;=$AI62,$AI62-SUM($A62:S62),$AI62/($AJ62*4)))</f>
        <v>540.42992825231909</v>
      </c>
      <c r="U62" s="11">
        <f>IF($A62=U$3,$AI62/($AJ62*4)*$AK62,IF(SUM($A62:T62)+$AI62/($AJ62*4)*(1-$AK62)&gt;=$AI62,$AI62-SUM($A62:T62),$AI62/($AJ62*4)))</f>
        <v>540.42992825231909</v>
      </c>
      <c r="V62" s="11">
        <f>IF($A62=V$3,$AI62/($AJ62*4)*$AK62,IF(SUM($A62:U62)+$AI62/($AJ62*4)*(1-$AK62)&gt;=$AI62,$AI62-SUM($A62:U62),$AI62/($AJ62*4)))</f>
        <v>540.42992825231909</v>
      </c>
      <c r="W62" s="11">
        <f>IF($A62=W$3,$AI62/($AJ62*4)*$AK62,IF(SUM($A62:V62)+$AI62/($AJ62*4)*(1-$AK62)&gt;=$AI62,$AI62-SUM($A62:V62),$AI62/($AJ62*4)))</f>
        <v>540.42992825231909</v>
      </c>
      <c r="X62" s="11">
        <f>IF($A62=X$3,$AI62/($AJ62*4)*$AK62,IF(SUM($A62:W62)+$AI62/($AJ62*4)*(1-$AK62)&gt;=$AI62,$AI62-SUM($A62:W62),$AI62/($AJ62*4)))</f>
        <v>540.42992825231909</v>
      </c>
      <c r="Y62" s="11">
        <f>IF($A62=Y$3,$AI62/($AJ62*4)*$AK62,IF(SUM($A62:X62)+$AI62/($AJ62*4)*(1-$AK62)&gt;=$AI62,$AI62-SUM($A62:X62),$AI62/($AJ62*4)))</f>
        <v>540.42992825231909</v>
      </c>
      <c r="Z62" s="11">
        <f>IF($A62=Z$3,$AI62/($AJ62*4)*$AK62,IF(SUM($A62:Y62)+$AI62/($AJ62*4)*(1-$AK62)&gt;=$AI62,$AI62-SUM($A62:Y62),$AI62/($AJ62*4)))</f>
        <v>540.42992825231909</v>
      </c>
      <c r="AA62" s="11">
        <f>IF($A62=AA$3,$AI62/($AJ62*4)*$AK62,IF(SUM($A62:Z62)+$AI62/($AJ62*4)*(1-$AK62)&gt;=$AI62,$AI62-SUM($A62:Z62),$AI62/($AJ62*4)))</f>
        <v>540.42992825231909</v>
      </c>
      <c r="AB62" s="11">
        <f>IF($A62=AB$3,$AI62/($AJ62*4)*$AK62,IF(SUM($A62:AA62)+$AI62/($AJ62*4)*(1-$AK62)&gt;=$AI62,$AI62-SUM($A62:AA62),$AI62/($AJ62*4)))</f>
        <v>540.42992825231909</v>
      </c>
      <c r="AC62" s="11">
        <f>IF($A62=AC$3,$AI62/($AJ62*4)*$AK62,IF(SUM($A62:AB62)+$AI62/($AJ62*4)*(1-$AK62)&gt;=$AI62,$AI62-SUM($A62:AB62),$AI62/($AJ62*4)))</f>
        <v>540.42992825231909</v>
      </c>
      <c r="AD62" s="11">
        <f>IF($A62=AD$3,$AI62/($AJ62*4)*$AK62,IF(SUM($A62:AC62)+$AI62/($AJ62*4)*(1-$AK62)&gt;=$AI62,$AI62-SUM($A62:AC62),$AI62/($AJ62*4)))</f>
        <v>540.42992825231909</v>
      </c>
      <c r="AE62" s="11">
        <f>IF($A62=AE$3,$AI62/($AJ62*4)*$AK62,IF(SUM($A62:AD62)+$AI62/($AJ62*4)*(1-$AK62)&gt;=$AI62,$AI62-SUM($A62:AD62),$AI62/($AJ62*4)))</f>
        <v>362.08805192905493</v>
      </c>
      <c r="AF62" s="11">
        <f>IF($A62=AF$3,$AI62/($AJ62*4)*$AK62,IF(SUM($A62:AE62)+$AI62/($AJ62*4)*(1-$AK62)&gt;=$AI62,$AI62-SUM($A62:AE62),$AI62/($AJ62*4)))</f>
        <v>0</v>
      </c>
      <c r="AG62" s="11">
        <f>IF($A62=AG$3,$AI62/($AJ62*4)*$AK62,IF(SUM($A62:AF62)+$AI62/($AJ62*4)*(1-$AK62)&gt;=$AI62,$AI62-SUM($A62:AF62),$AI62/($AJ62*4)))</f>
        <v>0</v>
      </c>
      <c r="AH62" s="51"/>
      <c r="AI62" s="27" cm="1">
        <f t="array" ref="AI62">INDEX($A$39:$AG$39, 1, AL62)</f>
        <v>6485.159139027829</v>
      </c>
      <c r="AJ62" s="73" cm="1">
        <f t="array" ref="AJ62">INDEX(Drivers!$A$32:$AG$32, 1, AL62)</f>
        <v>3</v>
      </c>
      <c r="AK62" s="74" cm="1">
        <f t="array" ref="AK62">INDEX(Drivers!$A$36:$AG$36, 1, AL62)</f>
        <v>0.33</v>
      </c>
      <c r="AL62" s="28">
        <f t="shared" si="21"/>
        <v>19</v>
      </c>
      <c r="AM62" s="94"/>
    </row>
    <row r="63" spans="1:39" outlineLevel="1" x14ac:dyDescent="0.2">
      <c r="A63" s="4" t="str" cm="1">
        <f t="array" ref="A63">INDEX($A$3:$AG$3, 1, AL63)</f>
        <v>FQ3'23A</v>
      </c>
      <c r="B63" s="11"/>
      <c r="C63" s="11"/>
      <c r="D63" s="11"/>
      <c r="E63" s="11"/>
      <c r="F63" s="11"/>
      <c r="G63" s="11"/>
      <c r="H63" s="11"/>
      <c r="I63" s="11"/>
      <c r="J63" s="11"/>
      <c r="K63" s="11"/>
      <c r="L63" s="11"/>
      <c r="M63" s="11"/>
      <c r="N63" s="11"/>
      <c r="O63" s="11"/>
      <c r="P63" s="11"/>
      <c r="Q63" s="11"/>
      <c r="R63" s="11"/>
      <c r="S63" s="11"/>
      <c r="T63" s="11">
        <f>IF($A63=T$3,$AI63/($AJ63*4)*$AK63,IF(SUM($A63:S63)+$AI63/($AJ63*4)*(1-$AK63)&gt;=$AI63,$AI63-SUM($A63:S63),$AI63/($AJ63*4)))</f>
        <v>181.25271314062579</v>
      </c>
      <c r="U63" s="11">
        <f>IF($A63=U$3,$AI63/($AJ63*4)*$AK63,IF(SUM($A63:T63)+$AI63/($AJ63*4)*(1-$AK63)&gt;=$AI63,$AI63-SUM($A63:T63),$AI63/($AJ63*4)))</f>
        <v>549.25064588068415</v>
      </c>
      <c r="V63" s="11">
        <f>IF($A63=V$3,$AI63/($AJ63*4)*$AK63,IF(SUM($A63:U63)+$AI63/($AJ63*4)*(1-$AK63)&gt;=$AI63,$AI63-SUM($A63:U63),$AI63/($AJ63*4)))</f>
        <v>549.25064588068415</v>
      </c>
      <c r="W63" s="11">
        <f>IF($A63=W$3,$AI63/($AJ63*4)*$AK63,IF(SUM($A63:V63)+$AI63/($AJ63*4)*(1-$AK63)&gt;=$AI63,$AI63-SUM($A63:V63),$AI63/($AJ63*4)))</f>
        <v>549.25064588068415</v>
      </c>
      <c r="X63" s="11">
        <f>IF($A63=X$3,$AI63/($AJ63*4)*$AK63,IF(SUM($A63:W63)+$AI63/($AJ63*4)*(1-$AK63)&gt;=$AI63,$AI63-SUM($A63:W63),$AI63/($AJ63*4)))</f>
        <v>549.25064588068415</v>
      </c>
      <c r="Y63" s="11">
        <f>IF($A63=Y$3,$AI63/($AJ63*4)*$AK63,IF(SUM($A63:X63)+$AI63/($AJ63*4)*(1-$AK63)&gt;=$AI63,$AI63-SUM($A63:X63),$AI63/($AJ63*4)))</f>
        <v>549.25064588068415</v>
      </c>
      <c r="Z63" s="11">
        <f>IF($A63=Z$3,$AI63/($AJ63*4)*$AK63,IF(SUM($A63:Y63)+$AI63/($AJ63*4)*(1-$AK63)&gt;=$AI63,$AI63-SUM($A63:Y63),$AI63/($AJ63*4)))</f>
        <v>549.25064588068415</v>
      </c>
      <c r="AA63" s="11">
        <f>IF($A63=AA$3,$AI63/($AJ63*4)*$AK63,IF(SUM($A63:Z63)+$AI63/($AJ63*4)*(1-$AK63)&gt;=$AI63,$AI63-SUM($A63:Z63),$AI63/($AJ63*4)))</f>
        <v>549.25064588068415</v>
      </c>
      <c r="AB63" s="11">
        <f>IF($A63=AB$3,$AI63/($AJ63*4)*$AK63,IF(SUM($A63:AA63)+$AI63/($AJ63*4)*(1-$AK63)&gt;=$AI63,$AI63-SUM($A63:AA63),$AI63/($AJ63*4)))</f>
        <v>549.25064588068415</v>
      </c>
      <c r="AC63" s="11">
        <f>IF($A63=AC$3,$AI63/($AJ63*4)*$AK63,IF(SUM($A63:AB63)+$AI63/($AJ63*4)*(1-$AK63)&gt;=$AI63,$AI63-SUM($A63:AB63),$AI63/($AJ63*4)))</f>
        <v>549.25064588068415</v>
      </c>
      <c r="AD63" s="11">
        <f>IF($A63=AD$3,$AI63/($AJ63*4)*$AK63,IF(SUM($A63:AC63)+$AI63/($AJ63*4)*(1-$AK63)&gt;=$AI63,$AI63-SUM($A63:AC63),$AI63/($AJ63*4)))</f>
        <v>549.25064588068415</v>
      </c>
      <c r="AE63" s="11">
        <f>IF($A63=AE$3,$AI63/($AJ63*4)*$AK63,IF(SUM($A63:AD63)+$AI63/($AJ63*4)*(1-$AK63)&gt;=$AI63,$AI63-SUM($A63:AD63),$AI63/($AJ63*4)))</f>
        <v>549.25064588068415</v>
      </c>
      <c r="AF63" s="11">
        <f>IF($A63=AF$3,$AI63/($AJ63*4)*$AK63,IF(SUM($A63:AE63)+$AI63/($AJ63*4)*(1-$AK63)&gt;=$AI63,$AI63-SUM($A63:AE63),$AI63/($AJ63*4)))</f>
        <v>367.9979327400597</v>
      </c>
      <c r="AG63" s="11">
        <f>IF($A63=AG$3,$AI63/($AJ63*4)*$AK63,IF(SUM($A63:AF63)+$AI63/($AJ63*4)*(1-$AK63)&gt;=$AI63,$AI63-SUM($A63:AF63),$AI63/($AJ63*4)))</f>
        <v>0</v>
      </c>
      <c r="AH63" s="51"/>
      <c r="AI63" s="27" cm="1">
        <f t="array" ref="AI63">INDEX($A$39:$AG$39, 1, AL63)</f>
        <v>6591.0077505682102</v>
      </c>
      <c r="AJ63" s="73" cm="1">
        <f t="array" ref="AJ63">INDEX(Drivers!$A$32:$AG$32, 1, AL63)</f>
        <v>3</v>
      </c>
      <c r="AK63" s="74" cm="1">
        <f t="array" ref="AK63">INDEX(Drivers!$A$36:$AG$36, 1, AL63)</f>
        <v>0.33</v>
      </c>
      <c r="AL63" s="28">
        <f t="shared" si="21"/>
        <v>20</v>
      </c>
      <c r="AM63" s="94"/>
    </row>
    <row r="64" spans="1:39" outlineLevel="1" x14ac:dyDescent="0.2">
      <c r="A64" s="4" t="str" cm="1">
        <f t="array" ref="A64">INDEX($A$3:$AG$3, 1, AL64)</f>
        <v>FQ4'23A</v>
      </c>
      <c r="B64" s="11"/>
      <c r="C64" s="11"/>
      <c r="D64" s="11"/>
      <c r="E64" s="11"/>
      <c r="F64" s="11"/>
      <c r="G64" s="11"/>
      <c r="H64" s="11"/>
      <c r="I64" s="11"/>
      <c r="J64" s="11"/>
      <c r="K64" s="11"/>
      <c r="L64" s="11"/>
      <c r="M64" s="11"/>
      <c r="N64" s="11"/>
      <c r="O64" s="11"/>
      <c r="P64" s="11"/>
      <c r="Q64" s="11"/>
      <c r="R64" s="11"/>
      <c r="S64" s="11"/>
      <c r="T64" s="11"/>
      <c r="U64" s="11">
        <f>IF($A64=U$3,$AI64/($AJ64*4)*$AK64,IF(SUM($A64:T64)+$AI64/($AJ64*4)*(1-$AK64)&gt;=$AI64,$AI64-SUM($A64:T64),$AI64/($AJ64*4)))</f>
        <v>183.77394557216186</v>
      </c>
      <c r="V64" s="11">
        <f>IF($A64=V$3,$AI64/($AJ64*4)*$AK64,IF(SUM($A64:U64)+$AI64/($AJ64*4)*(1-$AK64)&gt;=$AI64,$AI64-SUM($A64:U64),$AI64/($AJ64*4)))</f>
        <v>556.89074415806624</v>
      </c>
      <c r="W64" s="11">
        <f>IF($A64=W$3,$AI64/($AJ64*4)*$AK64,IF(SUM($A64:V64)+$AI64/($AJ64*4)*(1-$AK64)&gt;=$AI64,$AI64-SUM($A64:V64),$AI64/($AJ64*4)))</f>
        <v>556.89074415806624</v>
      </c>
      <c r="X64" s="11">
        <f>IF($A64=X$3,$AI64/($AJ64*4)*$AK64,IF(SUM($A64:W64)+$AI64/($AJ64*4)*(1-$AK64)&gt;=$AI64,$AI64-SUM($A64:W64),$AI64/($AJ64*4)))</f>
        <v>556.89074415806624</v>
      </c>
      <c r="Y64" s="11">
        <f>IF($A64=Y$3,$AI64/($AJ64*4)*$AK64,IF(SUM($A64:X64)+$AI64/($AJ64*4)*(1-$AK64)&gt;=$AI64,$AI64-SUM($A64:X64),$AI64/($AJ64*4)))</f>
        <v>556.89074415806624</v>
      </c>
      <c r="Z64" s="11">
        <f>IF($A64=Z$3,$AI64/($AJ64*4)*$AK64,IF(SUM($A64:Y64)+$AI64/($AJ64*4)*(1-$AK64)&gt;=$AI64,$AI64-SUM($A64:Y64),$AI64/($AJ64*4)))</f>
        <v>556.89074415806624</v>
      </c>
      <c r="AA64" s="11">
        <f>IF($A64=AA$3,$AI64/($AJ64*4)*$AK64,IF(SUM($A64:Z64)+$AI64/($AJ64*4)*(1-$AK64)&gt;=$AI64,$AI64-SUM($A64:Z64),$AI64/($AJ64*4)))</f>
        <v>556.89074415806624</v>
      </c>
      <c r="AB64" s="11">
        <f>IF($A64=AB$3,$AI64/($AJ64*4)*$AK64,IF(SUM($A64:AA64)+$AI64/($AJ64*4)*(1-$AK64)&gt;=$AI64,$AI64-SUM($A64:AA64),$AI64/($AJ64*4)))</f>
        <v>556.89074415806624</v>
      </c>
      <c r="AC64" s="11">
        <f>IF($A64=AC$3,$AI64/($AJ64*4)*$AK64,IF(SUM($A64:AB64)+$AI64/($AJ64*4)*(1-$AK64)&gt;=$AI64,$AI64-SUM($A64:AB64),$AI64/($AJ64*4)))</f>
        <v>556.89074415806624</v>
      </c>
      <c r="AD64" s="11">
        <f>IF($A64=AD$3,$AI64/($AJ64*4)*$AK64,IF(SUM($A64:AC64)+$AI64/($AJ64*4)*(1-$AK64)&gt;=$AI64,$AI64-SUM($A64:AC64),$AI64/($AJ64*4)))</f>
        <v>556.89074415806624</v>
      </c>
      <c r="AE64" s="11">
        <f>IF($A64=AE$3,$AI64/($AJ64*4)*$AK64,IF(SUM($A64:AD64)+$AI64/($AJ64*4)*(1-$AK64)&gt;=$AI64,$AI64-SUM($A64:AD64),$AI64/($AJ64*4)))</f>
        <v>556.89074415806624</v>
      </c>
      <c r="AF64" s="11">
        <f>IF($A64=AF$3,$AI64/($AJ64*4)*$AK64,IF(SUM($A64:AE64)+$AI64/($AJ64*4)*(1-$AK64)&gt;=$AI64,$AI64-SUM($A64:AE64),$AI64/($AJ64*4)))</f>
        <v>556.89074415806624</v>
      </c>
      <c r="AG64" s="11">
        <f>IF($A64=AG$3,$AI64/($AJ64*4)*$AK64,IF(SUM($A64:AF64)+$AI64/($AJ64*4)*(1-$AK64)&gt;=$AI64,$AI64-SUM($A64:AF64),$AI64/($AJ64*4)))</f>
        <v>373.11679858590469</v>
      </c>
      <c r="AH64" s="51"/>
      <c r="AI64" s="27" cm="1">
        <f t="array" ref="AI64">INDEX($A$39:$AG$39, 1, AL64)</f>
        <v>6682.6889298967944</v>
      </c>
      <c r="AJ64" s="73" cm="1">
        <f t="array" ref="AJ64">INDEX(Drivers!$A$32:$AG$32, 1, AL64)</f>
        <v>3</v>
      </c>
      <c r="AK64" s="74" cm="1">
        <f t="array" ref="AK64">INDEX(Drivers!$A$36:$AG$36, 1, AL64)</f>
        <v>0.33</v>
      </c>
      <c r="AL64" s="28">
        <f t="shared" si="21"/>
        <v>21</v>
      </c>
      <c r="AM64" s="94"/>
    </row>
    <row r="65" spans="1:39" outlineLevel="1" x14ac:dyDescent="0.2">
      <c r="A65" s="4" t="str" cm="1">
        <f t="array" ref="A65">INDEX($A$3:$AG$3, 1, AL65)</f>
        <v>FQ1'24A</v>
      </c>
      <c r="B65" s="11"/>
      <c r="C65" s="11"/>
      <c r="D65" s="11"/>
      <c r="E65" s="11"/>
      <c r="F65" s="11"/>
      <c r="G65" s="11"/>
      <c r="H65" s="11"/>
      <c r="I65" s="11"/>
      <c r="J65" s="11"/>
      <c r="K65" s="11"/>
      <c r="L65" s="11"/>
      <c r="M65" s="11"/>
      <c r="N65" s="11"/>
      <c r="O65" s="11"/>
      <c r="P65" s="11"/>
      <c r="Q65" s="11"/>
      <c r="R65" s="11"/>
      <c r="S65" s="11"/>
      <c r="T65" s="11"/>
      <c r="U65" s="11"/>
      <c r="V65" s="11">
        <f>IF($A65=V$3,$AI65/($AJ65*4)*$AK65,IF(SUM($A65:U65)+$AI65/($AJ65*4)*(1-$AK65)&gt;=$AI65,$AI65-SUM($A65:U65),$AI65/($AJ65*4)))</f>
        <v>243.52866324452319</v>
      </c>
      <c r="W65" s="11">
        <f>IF($A65=W$3,$AI65/($AJ65*4)*$AK65,IF(SUM($A65:V65)+$AI65/($AJ65*4)*(1-$AK65)&gt;=$AI65,$AI65-SUM($A65:V65),$AI65/($AJ65*4)))</f>
        <v>737.96564619552476</v>
      </c>
      <c r="X65" s="11">
        <f>IF($A65=X$3,$AI65/($AJ65*4)*$AK65,IF(SUM($A65:W65)+$AI65/($AJ65*4)*(1-$AK65)&gt;=$AI65,$AI65-SUM($A65:W65),$AI65/($AJ65*4)))</f>
        <v>737.96564619552476</v>
      </c>
      <c r="Y65" s="11">
        <f>IF($A65=Y$3,$AI65/($AJ65*4)*$AK65,IF(SUM($A65:X65)+$AI65/($AJ65*4)*(1-$AK65)&gt;=$AI65,$AI65-SUM($A65:X65),$AI65/($AJ65*4)))</f>
        <v>737.96564619552476</v>
      </c>
      <c r="Z65" s="11">
        <f>IF($A65=Z$3,$AI65/($AJ65*4)*$AK65,IF(SUM($A65:Y65)+$AI65/($AJ65*4)*(1-$AK65)&gt;=$AI65,$AI65-SUM($A65:Y65),$AI65/($AJ65*4)))</f>
        <v>737.96564619552476</v>
      </c>
      <c r="AA65" s="11">
        <f>IF($A65=AA$3,$AI65/($AJ65*4)*$AK65,IF(SUM($A65:Z65)+$AI65/($AJ65*4)*(1-$AK65)&gt;=$AI65,$AI65-SUM($A65:Z65),$AI65/($AJ65*4)))</f>
        <v>737.96564619552476</v>
      </c>
      <c r="AB65" s="11">
        <f>IF($A65=AB$3,$AI65/($AJ65*4)*$AK65,IF(SUM($A65:AA65)+$AI65/($AJ65*4)*(1-$AK65)&gt;=$AI65,$AI65-SUM($A65:AA65),$AI65/($AJ65*4)))</f>
        <v>737.96564619552476</v>
      </c>
      <c r="AC65" s="11">
        <f>IF($A65=AC$3,$AI65/($AJ65*4)*$AK65,IF(SUM($A65:AB65)+$AI65/($AJ65*4)*(1-$AK65)&gt;=$AI65,$AI65-SUM($A65:AB65),$AI65/($AJ65*4)))</f>
        <v>737.96564619552476</v>
      </c>
      <c r="AD65" s="11">
        <f>IF($A65=AD$3,$AI65/($AJ65*4)*$AK65,IF(SUM($A65:AC65)+$AI65/($AJ65*4)*(1-$AK65)&gt;=$AI65,$AI65-SUM($A65:AC65),$AI65/($AJ65*4)))</f>
        <v>737.96564619552476</v>
      </c>
      <c r="AE65" s="11">
        <f>IF($A65=AE$3,$AI65/($AJ65*4)*$AK65,IF(SUM($A65:AD65)+$AI65/($AJ65*4)*(1-$AK65)&gt;=$AI65,$AI65-SUM($A65:AD65),$AI65/($AJ65*4)))</f>
        <v>737.96564619552476</v>
      </c>
      <c r="AF65" s="11">
        <f>IF($A65=AF$3,$AI65/($AJ65*4)*$AK65,IF(SUM($A65:AE65)+$AI65/($AJ65*4)*(1-$AK65)&gt;=$AI65,$AI65-SUM($A65:AE65),$AI65/($AJ65*4)))</f>
        <v>737.96564619552476</v>
      </c>
      <c r="AG65" s="11">
        <f>IF($A65=AG$3,$AI65/($AJ65*4)*$AK65,IF(SUM($A65:AF65)+$AI65/($AJ65*4)*(1-$AK65)&gt;=$AI65,$AI65-SUM($A65:AF65),$AI65/($AJ65*4)))</f>
        <v>737.96564619552476</v>
      </c>
      <c r="AH65" s="51"/>
      <c r="AI65" s="27" cm="1">
        <f t="array" ref="AI65">INDEX($A$39:$AG$39, 1, AL65)</f>
        <v>8855.5877543462975</v>
      </c>
      <c r="AJ65" s="73" cm="1">
        <f t="array" ref="AJ65">INDEX(Drivers!$A$32:$AG$32, 1, AL65)</f>
        <v>3</v>
      </c>
      <c r="AK65" s="74" cm="1">
        <f t="array" ref="AK65">INDEX(Drivers!$A$36:$AG$36, 1, AL65)</f>
        <v>0.33</v>
      </c>
      <c r="AL65" s="28">
        <f t="shared" si="21"/>
        <v>22</v>
      </c>
      <c r="AM65" s="94"/>
    </row>
    <row r="66" spans="1:39" outlineLevel="1" x14ac:dyDescent="0.2">
      <c r="A66" s="4" t="str" cm="1">
        <f t="array" ref="A66">INDEX($A$3:$AG$3, 1, AL66)</f>
        <v>FQ2'24A</v>
      </c>
      <c r="B66" s="11"/>
      <c r="C66" s="11"/>
      <c r="D66" s="11"/>
      <c r="E66" s="11"/>
      <c r="F66" s="11"/>
      <c r="G66" s="11"/>
      <c r="H66" s="11"/>
      <c r="I66" s="11"/>
      <c r="J66" s="11"/>
      <c r="K66" s="11"/>
      <c r="L66" s="11"/>
      <c r="M66" s="11"/>
      <c r="N66" s="11"/>
      <c r="O66" s="11"/>
      <c r="P66" s="11"/>
      <c r="Q66" s="11"/>
      <c r="R66" s="11"/>
      <c r="S66" s="11"/>
      <c r="T66" s="11"/>
      <c r="U66" s="11"/>
      <c r="V66" s="11"/>
      <c r="W66" s="11">
        <f>IF($A66=W$3,$AI66/($AJ66*4)*$AK66,IF(SUM($A66:V66)+$AI66/($AJ66*4)*(1-$AK66)&gt;=$AI66,$AI66-SUM($A66:V66),$AI66/($AJ66*4)))</f>
        <v>266.08287660462412</v>
      </c>
      <c r="X66" s="11">
        <f>IF($A66=X$3,$AI66/($AJ66*4)*$AK66,IF(SUM($A66:W66)+$AI66/($AJ66*4)*(1-$AK66)&gt;=$AI66,$AI66-SUM($A66:W66),$AI66/($AJ66*4)))</f>
        <v>806.31174728673977</v>
      </c>
      <c r="Y66" s="11">
        <f>IF($A66=Y$3,$AI66/($AJ66*4)*$AK66,IF(SUM($A66:X66)+$AI66/($AJ66*4)*(1-$AK66)&gt;=$AI66,$AI66-SUM($A66:X66),$AI66/($AJ66*4)))</f>
        <v>806.31174728673977</v>
      </c>
      <c r="Z66" s="11">
        <f>IF($A66=Z$3,$AI66/($AJ66*4)*$AK66,IF(SUM($A66:Y66)+$AI66/($AJ66*4)*(1-$AK66)&gt;=$AI66,$AI66-SUM($A66:Y66),$AI66/($AJ66*4)))</f>
        <v>806.31174728673977</v>
      </c>
      <c r="AA66" s="11">
        <f>IF($A66=AA$3,$AI66/($AJ66*4)*$AK66,IF(SUM($A66:Z66)+$AI66/($AJ66*4)*(1-$AK66)&gt;=$AI66,$AI66-SUM($A66:Z66),$AI66/($AJ66*4)))</f>
        <v>806.31174728673977</v>
      </c>
      <c r="AB66" s="11">
        <f>IF($A66=AB$3,$AI66/($AJ66*4)*$AK66,IF(SUM($A66:AA66)+$AI66/($AJ66*4)*(1-$AK66)&gt;=$AI66,$AI66-SUM($A66:AA66),$AI66/($AJ66*4)))</f>
        <v>806.31174728673977</v>
      </c>
      <c r="AC66" s="11">
        <f>IF($A66=AC$3,$AI66/($AJ66*4)*$AK66,IF(SUM($A66:AB66)+$AI66/($AJ66*4)*(1-$AK66)&gt;=$AI66,$AI66-SUM($A66:AB66),$AI66/($AJ66*4)))</f>
        <v>806.31174728673977</v>
      </c>
      <c r="AD66" s="11">
        <f>IF($A66=AD$3,$AI66/($AJ66*4)*$AK66,IF(SUM($A66:AC66)+$AI66/($AJ66*4)*(1-$AK66)&gt;=$AI66,$AI66-SUM($A66:AC66),$AI66/($AJ66*4)))</f>
        <v>806.31174728673977</v>
      </c>
      <c r="AE66" s="11">
        <f>IF($A66=AE$3,$AI66/($AJ66*4)*$AK66,IF(SUM($A66:AD66)+$AI66/($AJ66*4)*(1-$AK66)&gt;=$AI66,$AI66-SUM($A66:AD66),$AI66/($AJ66*4)))</f>
        <v>806.31174728673977</v>
      </c>
      <c r="AF66" s="11">
        <f>IF($A66=AF$3,$AI66/($AJ66*4)*$AK66,IF(SUM($A66:AE66)+$AI66/($AJ66*4)*(1-$AK66)&gt;=$AI66,$AI66-SUM($A66:AE66),$AI66/($AJ66*4)))</f>
        <v>806.31174728673977</v>
      </c>
      <c r="AG66" s="11">
        <f>IF($A66=AG$3,$AI66/($AJ66*4)*$AK66,IF(SUM($A66:AF66)+$AI66/($AJ66*4)*(1-$AK66)&gt;=$AI66,$AI66-SUM($A66:AF66),$AI66/($AJ66*4)))</f>
        <v>806.31174728673977</v>
      </c>
      <c r="AH66" s="51"/>
      <c r="AI66" s="27" cm="1">
        <f t="array" ref="AI66">INDEX($A$39:$AG$39, 1, AL66)</f>
        <v>9675.7409674408773</v>
      </c>
      <c r="AJ66" s="73" cm="1">
        <f t="array" ref="AJ66">INDEX(Drivers!$A$32:$AG$32, 1, AL66)</f>
        <v>3</v>
      </c>
      <c r="AK66" s="74" cm="1">
        <f t="array" ref="AK66">INDEX(Drivers!$A$36:$AG$36, 1, AL66)</f>
        <v>0.33</v>
      </c>
      <c r="AL66" s="28">
        <f t="shared" si="21"/>
        <v>23</v>
      </c>
      <c r="AM66" s="94"/>
    </row>
    <row r="67" spans="1:39" outlineLevel="1" x14ac:dyDescent="0.2">
      <c r="A67" s="4" t="str" cm="1">
        <f t="array" ref="A67">INDEX($A$3:$AG$3, 1, AL67)</f>
        <v>FQ3'24A</v>
      </c>
      <c r="B67" s="11"/>
      <c r="C67" s="11"/>
      <c r="D67" s="11"/>
      <c r="E67" s="11"/>
      <c r="F67" s="11"/>
      <c r="G67" s="11"/>
      <c r="H67" s="11"/>
      <c r="I67" s="11"/>
      <c r="J67" s="11"/>
      <c r="K67" s="11"/>
      <c r="L67" s="11"/>
      <c r="M67" s="11"/>
      <c r="N67" s="11"/>
      <c r="O67" s="11"/>
      <c r="P67" s="11"/>
      <c r="Q67" s="11"/>
      <c r="R67" s="11"/>
      <c r="S67" s="11"/>
      <c r="T67" s="11"/>
      <c r="U67" s="11"/>
      <c r="V67" s="11"/>
      <c r="W67" s="11"/>
      <c r="X67" s="11">
        <f>IF($A67=X$3,$AI67/($AJ67*4)*$AK67,IF(SUM($A67:W67)+$AI67/($AJ67*4)*(1-$AK67)&gt;=$AI67,$AI67-SUM($A67:W67),$AI67/($AJ67*4)))</f>
        <v>291.37766456157181</v>
      </c>
      <c r="Y67" s="11">
        <f>IF($A67=Y$3,$AI67/($AJ67*4)*$AK67,IF(SUM($A67:X67)+$AI67/($AJ67*4)*(1-$AK67)&gt;=$AI67,$AI67-SUM($A67:X67),$AI67/($AJ67*4)))</f>
        <v>882.96261988355081</v>
      </c>
      <c r="Z67" s="11">
        <f>IF($A67=Z$3,$AI67/($AJ67*4)*$AK67,IF(SUM($A67:Y67)+$AI67/($AJ67*4)*(1-$AK67)&gt;=$AI67,$AI67-SUM($A67:Y67),$AI67/($AJ67*4)))</f>
        <v>882.96261988355081</v>
      </c>
      <c r="AA67" s="11">
        <f>IF($A67=AA$3,$AI67/($AJ67*4)*$AK67,IF(SUM($A67:Z67)+$AI67/($AJ67*4)*(1-$AK67)&gt;=$AI67,$AI67-SUM($A67:Z67),$AI67/($AJ67*4)))</f>
        <v>882.96261988355081</v>
      </c>
      <c r="AB67" s="11">
        <f>IF($A67=AB$3,$AI67/($AJ67*4)*$AK67,IF(SUM($A67:AA67)+$AI67/($AJ67*4)*(1-$AK67)&gt;=$AI67,$AI67-SUM($A67:AA67),$AI67/($AJ67*4)))</f>
        <v>882.96261988355081</v>
      </c>
      <c r="AC67" s="11">
        <f>IF($A67=AC$3,$AI67/($AJ67*4)*$AK67,IF(SUM($A67:AB67)+$AI67/($AJ67*4)*(1-$AK67)&gt;=$AI67,$AI67-SUM($A67:AB67),$AI67/($AJ67*4)))</f>
        <v>882.96261988355081</v>
      </c>
      <c r="AD67" s="11">
        <f>IF($A67=AD$3,$AI67/($AJ67*4)*$AK67,IF(SUM($A67:AC67)+$AI67/($AJ67*4)*(1-$AK67)&gt;=$AI67,$AI67-SUM($A67:AC67),$AI67/($AJ67*4)))</f>
        <v>882.96261988355081</v>
      </c>
      <c r="AE67" s="11">
        <f>IF($A67=AE$3,$AI67/($AJ67*4)*$AK67,IF(SUM($A67:AD67)+$AI67/($AJ67*4)*(1-$AK67)&gt;=$AI67,$AI67-SUM($A67:AD67),$AI67/($AJ67*4)))</f>
        <v>882.96261988355081</v>
      </c>
      <c r="AF67" s="11">
        <f>IF($A67=AF$3,$AI67/($AJ67*4)*$AK67,IF(SUM($A67:AE67)+$AI67/($AJ67*4)*(1-$AK67)&gt;=$AI67,$AI67-SUM($A67:AE67),$AI67/($AJ67*4)))</f>
        <v>882.96261988355081</v>
      </c>
      <c r="AG67" s="11">
        <f>IF($A67=AG$3,$AI67/($AJ67*4)*$AK67,IF(SUM($A67:AF67)+$AI67/($AJ67*4)*(1-$AK67)&gt;=$AI67,$AI67-SUM($A67:AF67),$AI67/($AJ67*4)))</f>
        <v>882.96261988355081</v>
      </c>
      <c r="AH67" s="51"/>
      <c r="AI67" s="27" cm="1">
        <f t="array" ref="AI67">INDEX($A$39:$AG$39, 1, AL67)</f>
        <v>10595.55143860261</v>
      </c>
      <c r="AJ67" s="73" cm="1">
        <f t="array" ref="AJ67">INDEX(Drivers!$A$32:$AG$32, 1, AL67)</f>
        <v>3</v>
      </c>
      <c r="AK67" s="74" cm="1">
        <f t="array" ref="AK67">INDEX(Drivers!$A$36:$AG$36, 1, AL67)</f>
        <v>0.33</v>
      </c>
      <c r="AL67" s="28">
        <f t="shared" si="21"/>
        <v>24</v>
      </c>
      <c r="AM67" s="94"/>
    </row>
    <row r="68" spans="1:39" outlineLevel="1" x14ac:dyDescent="0.2">
      <c r="A68" s="4" t="str" cm="1">
        <f t="array" ref="A68">INDEX($A$3:$AG$3, 1, AL68)</f>
        <v>FQ4'24A</v>
      </c>
      <c r="B68" s="11"/>
      <c r="C68" s="11"/>
      <c r="D68" s="11"/>
      <c r="E68" s="11"/>
      <c r="F68" s="11"/>
      <c r="G68" s="11"/>
      <c r="H68" s="11"/>
      <c r="I68" s="11"/>
      <c r="J68" s="11"/>
      <c r="K68" s="11"/>
      <c r="L68" s="11"/>
      <c r="M68" s="11"/>
      <c r="N68" s="11"/>
      <c r="O68" s="11"/>
      <c r="P68" s="11"/>
      <c r="Q68" s="11"/>
      <c r="R68" s="11"/>
      <c r="S68" s="11"/>
      <c r="T68" s="11"/>
      <c r="U68" s="11"/>
      <c r="V68" s="11"/>
      <c r="W68" s="11"/>
      <c r="X68" s="11"/>
      <c r="Y68" s="11">
        <f>IF($A68=Y$3,$AI68/($AJ68*4)*$AK68,IF(SUM($A68:X68)+$AI68/($AJ68*4)*(1-$AK68)&gt;=$AI68,$AI68-SUM($A68:X68),$AI68/($AJ68*4)))</f>
        <v>318.13789687443972</v>
      </c>
      <c r="Z68" s="11">
        <f>IF($A68=Z$3,$AI68/($AJ68*4)*$AK68,IF(SUM($A68:Y68)+$AI68/($AJ68*4)*(1-$AK68)&gt;=$AI68,$AI68-SUM($A68:Y68),$AI68/($AJ68*4)))</f>
        <v>964.05423295284754</v>
      </c>
      <c r="AA68" s="11">
        <f>IF($A68=AA$3,$AI68/($AJ68*4)*$AK68,IF(SUM($A68:Z68)+$AI68/($AJ68*4)*(1-$AK68)&gt;=$AI68,$AI68-SUM($A68:Z68),$AI68/($AJ68*4)))</f>
        <v>964.05423295284754</v>
      </c>
      <c r="AB68" s="11">
        <f>IF($A68=AB$3,$AI68/($AJ68*4)*$AK68,IF(SUM($A68:AA68)+$AI68/($AJ68*4)*(1-$AK68)&gt;=$AI68,$AI68-SUM($A68:AA68),$AI68/($AJ68*4)))</f>
        <v>964.05423295284754</v>
      </c>
      <c r="AC68" s="11">
        <f>IF($A68=AC$3,$AI68/($AJ68*4)*$AK68,IF(SUM($A68:AB68)+$AI68/($AJ68*4)*(1-$AK68)&gt;=$AI68,$AI68-SUM($A68:AB68),$AI68/($AJ68*4)))</f>
        <v>964.05423295284754</v>
      </c>
      <c r="AD68" s="11">
        <f>IF($A68=AD$3,$AI68/($AJ68*4)*$AK68,IF(SUM($A68:AC68)+$AI68/($AJ68*4)*(1-$AK68)&gt;=$AI68,$AI68-SUM($A68:AC68),$AI68/($AJ68*4)))</f>
        <v>964.05423295284754</v>
      </c>
      <c r="AE68" s="11">
        <f>IF($A68=AE$3,$AI68/($AJ68*4)*$AK68,IF(SUM($A68:AD68)+$AI68/($AJ68*4)*(1-$AK68)&gt;=$AI68,$AI68-SUM($A68:AD68),$AI68/($AJ68*4)))</f>
        <v>964.05423295284754</v>
      </c>
      <c r="AF68" s="11">
        <f>IF($A68=AF$3,$AI68/($AJ68*4)*$AK68,IF(SUM($A68:AE68)+$AI68/($AJ68*4)*(1-$AK68)&gt;=$AI68,$AI68-SUM($A68:AE68),$AI68/($AJ68*4)))</f>
        <v>964.05423295284754</v>
      </c>
      <c r="AG68" s="11">
        <f>IF($A68=AG$3,$AI68/($AJ68*4)*$AK68,IF(SUM($A68:AF68)+$AI68/($AJ68*4)*(1-$AK68)&gt;=$AI68,$AI68-SUM($A68:AF68),$AI68/($AJ68*4)))</f>
        <v>964.05423295284754</v>
      </c>
      <c r="AH68" s="51"/>
      <c r="AI68" s="27" cm="1">
        <f t="array" ref="AI68">INDEX($A$39:$AG$39, 1, AL68)</f>
        <v>11568.650795434171</v>
      </c>
      <c r="AJ68" s="73" cm="1">
        <f t="array" ref="AJ68">INDEX(Drivers!$A$32:$AG$32, 1, AL68)</f>
        <v>3</v>
      </c>
      <c r="AK68" s="74" cm="1">
        <f t="array" ref="AK68">INDEX(Drivers!$A$36:$AG$36, 1, AL68)</f>
        <v>0.33</v>
      </c>
      <c r="AL68" s="28">
        <f t="shared" si="21"/>
        <v>25</v>
      </c>
      <c r="AM68" s="94"/>
    </row>
    <row r="69" spans="1:39" outlineLevel="1" x14ac:dyDescent="0.2">
      <c r="A69" s="4" t="str" cm="1">
        <f t="array" ref="A69">INDEX($A$3:$AG$3, 1, AL69)</f>
        <v>FQ1'25A</v>
      </c>
      <c r="B69" s="11"/>
      <c r="C69" s="11"/>
      <c r="D69" s="11"/>
      <c r="E69" s="11"/>
      <c r="F69" s="11"/>
      <c r="G69" s="11"/>
      <c r="H69" s="11"/>
      <c r="I69" s="11"/>
      <c r="J69" s="11"/>
      <c r="K69" s="11"/>
      <c r="L69" s="11"/>
      <c r="M69" s="11"/>
      <c r="N69" s="11"/>
      <c r="O69" s="11"/>
      <c r="P69" s="11"/>
      <c r="Q69" s="11"/>
      <c r="R69" s="11"/>
      <c r="S69" s="11"/>
      <c r="T69" s="11"/>
      <c r="U69" s="11"/>
      <c r="V69" s="11"/>
      <c r="W69" s="11"/>
      <c r="X69" s="11"/>
      <c r="Y69" s="11"/>
      <c r="Z69" s="11">
        <f>IF($A69=Z$3,$AI69/($AJ69*4)*$AK69,IF(SUM($A69:Y69)+$AI69/($AJ69*4)*(1-$AK69)&gt;=$AI69,$AI69-SUM($A69:Y69),$AI69/($AJ69*4)))</f>
        <v>333.87080280054289</v>
      </c>
      <c r="AA69" s="11">
        <f>IF($A69=AA$3,$AI69/($AJ69*4)*$AK69,IF(SUM($A69:Z69)+$AI69/($AJ69*4)*(1-$AK69)&gt;=$AI69,$AI69-SUM($A69:Z69),$AI69/($AJ69*4)))</f>
        <v>1011.7297054561905</v>
      </c>
      <c r="AB69" s="11">
        <f>IF($A69=AB$3,$AI69/($AJ69*4)*$AK69,IF(SUM($A69:AA69)+$AI69/($AJ69*4)*(1-$AK69)&gt;=$AI69,$AI69-SUM($A69:AA69),$AI69/($AJ69*4)))</f>
        <v>1011.7297054561905</v>
      </c>
      <c r="AC69" s="11">
        <f>IF($A69=AC$3,$AI69/($AJ69*4)*$AK69,IF(SUM($A69:AB69)+$AI69/($AJ69*4)*(1-$AK69)&gt;=$AI69,$AI69-SUM($A69:AB69),$AI69/($AJ69*4)))</f>
        <v>1011.7297054561905</v>
      </c>
      <c r="AD69" s="11">
        <f>IF($A69=AD$3,$AI69/($AJ69*4)*$AK69,IF(SUM($A69:AC69)+$AI69/($AJ69*4)*(1-$AK69)&gt;=$AI69,$AI69-SUM($A69:AC69),$AI69/($AJ69*4)))</f>
        <v>1011.7297054561905</v>
      </c>
      <c r="AE69" s="11">
        <f>IF($A69=AE$3,$AI69/($AJ69*4)*$AK69,IF(SUM($A69:AD69)+$AI69/($AJ69*4)*(1-$AK69)&gt;=$AI69,$AI69-SUM($A69:AD69),$AI69/($AJ69*4)))</f>
        <v>1011.7297054561905</v>
      </c>
      <c r="AF69" s="11">
        <f>IF($A69=AF$3,$AI69/($AJ69*4)*$AK69,IF(SUM($A69:AE69)+$AI69/($AJ69*4)*(1-$AK69)&gt;=$AI69,$AI69-SUM($A69:AE69),$AI69/($AJ69*4)))</f>
        <v>1011.7297054561905</v>
      </c>
      <c r="AG69" s="11">
        <f>IF($A69=AG$3,$AI69/($AJ69*4)*$AK69,IF(SUM($A69:AF69)+$AI69/($AJ69*4)*(1-$AK69)&gt;=$AI69,$AI69-SUM($A69:AF69),$AI69/($AJ69*4)))</f>
        <v>1011.7297054561905</v>
      </c>
      <c r="AH69" s="51"/>
      <c r="AI69" s="27" cm="1">
        <f t="array" ref="AI69">INDEX($A$39:$AG$39, 1, AL69)</f>
        <v>12140.756465474286</v>
      </c>
      <c r="AJ69" s="73" cm="1">
        <f t="array" ref="AJ69">INDEX(Drivers!$A$32:$AG$32, 1, AL69)</f>
        <v>3</v>
      </c>
      <c r="AK69" s="74" cm="1">
        <f t="array" ref="AK69">INDEX(Drivers!$A$36:$AG$36, 1, AL69)</f>
        <v>0.33</v>
      </c>
      <c r="AL69" s="28">
        <f t="shared" si="21"/>
        <v>26</v>
      </c>
      <c r="AM69" s="94"/>
    </row>
    <row r="70" spans="1:39" outlineLevel="1" x14ac:dyDescent="0.2">
      <c r="A70" s="4" t="str" cm="1">
        <f t="array" ref="A70">INDEX($A$3:$AG$3, 1, AL70)</f>
        <v>FQ2'25A</v>
      </c>
      <c r="B70" s="11"/>
      <c r="C70" s="11"/>
      <c r="D70" s="11"/>
      <c r="E70" s="11"/>
      <c r="F70" s="11"/>
      <c r="G70" s="11"/>
      <c r="H70" s="11"/>
      <c r="I70" s="11"/>
      <c r="J70" s="11"/>
      <c r="K70" s="11"/>
      <c r="L70" s="11"/>
      <c r="M70" s="11"/>
      <c r="N70" s="11"/>
      <c r="O70" s="11"/>
      <c r="P70" s="11"/>
      <c r="Q70" s="11"/>
      <c r="R70" s="11"/>
      <c r="S70" s="11"/>
      <c r="T70" s="11"/>
      <c r="U70" s="11"/>
      <c r="V70" s="11"/>
      <c r="W70" s="11"/>
      <c r="X70" s="11"/>
      <c r="Y70" s="11"/>
      <c r="Z70" s="11"/>
      <c r="AA70" s="11">
        <f>IF($A70=AA$3,$AI70/($AJ70*4)*$AK70,IF(SUM($A70:Z70)+$AI70/($AJ70*4)*(1-$AK70)&gt;=$AI70,$AI70-SUM($A70:Z70),$AI70/($AJ70*4)))</f>
        <v>360.08338370858377</v>
      </c>
      <c r="AB70" s="11">
        <f>IF($A70=AB$3,$AI70/($AJ70*4)*$AK70,IF(SUM($A70:AA70)+$AI70/($AJ70*4)*(1-$AK70)&gt;=$AI70,$AI70-SUM($A70:AA70),$AI70/($AJ70*4)))</f>
        <v>1091.1617688138901</v>
      </c>
      <c r="AC70" s="11">
        <f>IF($A70=AC$3,$AI70/($AJ70*4)*$AK70,IF(SUM($A70:AB70)+$AI70/($AJ70*4)*(1-$AK70)&gt;=$AI70,$AI70-SUM($A70:AB70),$AI70/($AJ70*4)))</f>
        <v>1091.1617688138901</v>
      </c>
      <c r="AD70" s="11">
        <f>IF($A70=AD$3,$AI70/($AJ70*4)*$AK70,IF(SUM($A70:AC70)+$AI70/($AJ70*4)*(1-$AK70)&gt;=$AI70,$AI70-SUM($A70:AC70),$AI70/($AJ70*4)))</f>
        <v>1091.1617688138901</v>
      </c>
      <c r="AE70" s="11">
        <f>IF($A70=AE$3,$AI70/($AJ70*4)*$AK70,IF(SUM($A70:AD70)+$AI70/($AJ70*4)*(1-$AK70)&gt;=$AI70,$AI70-SUM($A70:AD70),$AI70/($AJ70*4)))</f>
        <v>1091.1617688138901</v>
      </c>
      <c r="AF70" s="11">
        <f>IF($A70=AF$3,$AI70/($AJ70*4)*$AK70,IF(SUM($A70:AE70)+$AI70/($AJ70*4)*(1-$AK70)&gt;=$AI70,$AI70-SUM($A70:AE70),$AI70/($AJ70*4)))</f>
        <v>1091.1617688138901</v>
      </c>
      <c r="AG70" s="11">
        <f>IF($A70=AG$3,$AI70/($AJ70*4)*$AK70,IF(SUM($A70:AF70)+$AI70/($AJ70*4)*(1-$AK70)&gt;=$AI70,$AI70-SUM($A70:AF70),$AI70/($AJ70*4)))</f>
        <v>1091.1617688138901</v>
      </c>
      <c r="AH70" s="51"/>
      <c r="AI70" s="27" cm="1">
        <f t="array" ref="AI70">INDEX($A$39:$AG$39, 1, AL70)</f>
        <v>13093.941225766681</v>
      </c>
      <c r="AJ70" s="73" cm="1">
        <f t="array" ref="AJ70">INDEX(Drivers!$A$32:$AG$32, 1, AL70)</f>
        <v>3</v>
      </c>
      <c r="AK70" s="74" cm="1">
        <f t="array" ref="AK70">INDEX(Drivers!$A$36:$AG$36, 1, AL70)</f>
        <v>0.33</v>
      </c>
      <c r="AL70" s="28">
        <f t="shared" si="21"/>
        <v>27</v>
      </c>
      <c r="AM70" s="94"/>
    </row>
    <row r="71" spans="1:39" outlineLevel="1" x14ac:dyDescent="0.2">
      <c r="A71" s="4" t="str" cm="1">
        <f t="array" ref="A71">INDEX($A$3:$AG$3, 1, AL71)</f>
        <v>FQ3'25A</v>
      </c>
      <c r="B71" s="11"/>
      <c r="C71" s="11"/>
      <c r="D71" s="11"/>
      <c r="E71" s="11"/>
      <c r="F71" s="11"/>
      <c r="G71" s="11"/>
      <c r="H71" s="11"/>
      <c r="I71" s="11"/>
      <c r="J71" s="11"/>
      <c r="K71" s="11"/>
      <c r="L71" s="11"/>
      <c r="M71" s="11"/>
      <c r="N71" s="11"/>
      <c r="O71" s="11"/>
      <c r="P71" s="11"/>
      <c r="Q71" s="11"/>
      <c r="R71" s="11"/>
      <c r="S71" s="11"/>
      <c r="T71" s="11"/>
      <c r="U71" s="11"/>
      <c r="V71" s="11"/>
      <c r="W71" s="11"/>
      <c r="X71" s="11"/>
      <c r="Y71" s="11"/>
      <c r="Z71" s="11"/>
      <c r="AA71" s="11"/>
      <c r="AB71" s="11">
        <f>IF($A71=AB$3,$AI71/($AJ71*4)*$AK71,IF(SUM($A71:AA71)+$AI71/($AJ71*4)*(1-$AK71)&gt;=$AI71,$AI71-SUM($A71:AA71),$AI71/($AJ71*4)))</f>
        <v>389.09237306819449</v>
      </c>
      <c r="AC71" s="11">
        <f>IF($A71=AC$3,$AI71/($AJ71*4)*$AK71,IF(SUM($A71:AB71)+$AI71/($AJ71*4)*(1-$AK71)&gt;=$AI71,$AI71-SUM($A71:AB71),$AI71/($AJ71*4)))</f>
        <v>1179.0677971763469</v>
      </c>
      <c r="AD71" s="11">
        <f>IF($A71=AD$3,$AI71/($AJ71*4)*$AK71,IF(SUM($A71:AC71)+$AI71/($AJ71*4)*(1-$AK71)&gt;=$AI71,$AI71-SUM($A71:AC71),$AI71/($AJ71*4)))</f>
        <v>1179.0677971763469</v>
      </c>
      <c r="AE71" s="11">
        <f>IF($A71=AE$3,$AI71/($AJ71*4)*$AK71,IF(SUM($A71:AD71)+$AI71/($AJ71*4)*(1-$AK71)&gt;=$AI71,$AI71-SUM($A71:AD71),$AI71/($AJ71*4)))</f>
        <v>1179.0677971763469</v>
      </c>
      <c r="AF71" s="11">
        <f>IF($A71=AF$3,$AI71/($AJ71*4)*$AK71,IF(SUM($A71:AE71)+$AI71/($AJ71*4)*(1-$AK71)&gt;=$AI71,$AI71-SUM($A71:AE71),$AI71/($AJ71*4)))</f>
        <v>1179.0677971763469</v>
      </c>
      <c r="AG71" s="11">
        <f>IF($A71=AG$3,$AI71/($AJ71*4)*$AK71,IF(SUM($A71:AF71)+$AI71/($AJ71*4)*(1-$AK71)&gt;=$AI71,$AI71-SUM($A71:AF71),$AI71/($AJ71*4)))</f>
        <v>1179.0677971763469</v>
      </c>
      <c r="AH71" s="51"/>
      <c r="AI71" s="27" cm="1">
        <f t="array" ref="AI71">INDEX($A$39:$AG$39, 1, AL71)</f>
        <v>14148.813566116163</v>
      </c>
      <c r="AJ71" s="73" cm="1">
        <f t="array" ref="AJ71">INDEX(Drivers!$A$32:$AG$32, 1, AL71)</f>
        <v>3</v>
      </c>
      <c r="AK71" s="74" cm="1">
        <f t="array" ref="AK71">INDEX(Drivers!$A$36:$AG$36, 1, AL71)</f>
        <v>0.33</v>
      </c>
      <c r="AL71" s="28">
        <f t="shared" si="21"/>
        <v>28</v>
      </c>
      <c r="AM71" s="94"/>
    </row>
    <row r="72" spans="1:39" outlineLevel="1" x14ac:dyDescent="0.2">
      <c r="A72" s="4" t="str" cm="1">
        <f t="array" ref="A72">INDEX($A$3:$AG$3, 1, AL72)</f>
        <v>FQ4'25A</v>
      </c>
      <c r="B72" s="11"/>
      <c r="C72" s="11"/>
      <c r="D72" s="11"/>
      <c r="E72" s="11"/>
      <c r="F72" s="11"/>
      <c r="G72" s="11"/>
      <c r="H72" s="11"/>
      <c r="I72" s="11"/>
      <c r="J72" s="11"/>
      <c r="K72" s="11"/>
      <c r="L72" s="11"/>
      <c r="M72" s="11"/>
      <c r="N72" s="11"/>
      <c r="O72" s="11"/>
      <c r="P72" s="11"/>
      <c r="Q72" s="11"/>
      <c r="R72" s="11"/>
      <c r="S72" s="11"/>
      <c r="T72" s="11"/>
      <c r="U72" s="11"/>
      <c r="V72" s="11"/>
      <c r="W72" s="11"/>
      <c r="X72" s="11"/>
      <c r="Y72" s="11"/>
      <c r="Z72" s="11"/>
      <c r="AA72" s="11"/>
      <c r="AB72" s="11"/>
      <c r="AC72" s="11">
        <f>IF($A72=AC$3,$AI72/($AJ72*4)*$AK72,IF(SUM($A72:AB72)+$AI72/($AJ72*4)*(1-$AK72)&gt;=$AI72,$AI72-SUM($A72:AB72),$AI72/($AJ72*4)))</f>
        <v>421.19609710125479</v>
      </c>
      <c r="AD72" s="11">
        <f>IF($A72=AD$3,$AI72/($AJ72*4)*$AK72,IF(SUM($A72:AC72)+$AI72/($AJ72*4)*(1-$AK72)&gt;=$AI72,$AI72-SUM($A72:AC72),$AI72/($AJ72*4)))</f>
        <v>1276.3518093977418</v>
      </c>
      <c r="AE72" s="11">
        <f>IF($A72=AE$3,$AI72/($AJ72*4)*$AK72,IF(SUM($A72:AD72)+$AI72/($AJ72*4)*(1-$AK72)&gt;=$AI72,$AI72-SUM($A72:AD72),$AI72/($AJ72*4)))</f>
        <v>1276.3518093977418</v>
      </c>
      <c r="AF72" s="11">
        <f>IF($A72=AF$3,$AI72/($AJ72*4)*$AK72,IF(SUM($A72:AE72)+$AI72/($AJ72*4)*(1-$AK72)&gt;=$AI72,$AI72-SUM($A72:AE72),$AI72/($AJ72*4)))</f>
        <v>1276.3518093977418</v>
      </c>
      <c r="AG72" s="11">
        <f>IF($A72=AG$3,$AI72/($AJ72*4)*$AK72,IF(SUM($A72:AF72)+$AI72/($AJ72*4)*(1-$AK72)&gt;=$AI72,$AI72-SUM($A72:AF72),$AI72/($AJ72*4)))</f>
        <v>1276.3518093977418</v>
      </c>
      <c r="AH72" s="51"/>
      <c r="AI72" s="27" cm="1">
        <f t="array" ref="AI72">INDEX($A$39:$AG$39, 1, AL72)</f>
        <v>15316.221712772902</v>
      </c>
      <c r="AJ72" s="73" cm="1">
        <f t="array" ref="AJ72">INDEX(Drivers!$A$32:$AG$32, 1, AL72)</f>
        <v>3</v>
      </c>
      <c r="AK72" s="74" cm="1">
        <f t="array" ref="AK72">INDEX(Drivers!$A$36:$AG$36, 1, AL72)</f>
        <v>0.33</v>
      </c>
      <c r="AL72" s="28">
        <f t="shared" si="21"/>
        <v>29</v>
      </c>
      <c r="AM72" s="94"/>
    </row>
    <row r="73" spans="1:39" outlineLevel="1" x14ac:dyDescent="0.2">
      <c r="A73" s="4" t="str" cm="1">
        <f t="array" ref="A73">INDEX($A$3:$AG$3, 1, AL73)</f>
        <v>FQ1'26E</v>
      </c>
      <c r="B73" s="11"/>
      <c r="C73" s="11"/>
      <c r="D73" s="11"/>
      <c r="E73" s="11"/>
      <c r="F73" s="11"/>
      <c r="G73" s="11"/>
      <c r="H73" s="11"/>
      <c r="I73" s="11"/>
      <c r="J73" s="11"/>
      <c r="K73" s="11"/>
      <c r="L73" s="11"/>
      <c r="M73" s="11"/>
      <c r="N73" s="11"/>
      <c r="O73" s="11"/>
      <c r="P73" s="11"/>
      <c r="Q73" s="11"/>
      <c r="R73" s="11"/>
      <c r="S73" s="11"/>
      <c r="T73" s="11"/>
      <c r="U73" s="11"/>
      <c r="V73" s="11"/>
      <c r="W73" s="11"/>
      <c r="X73" s="11"/>
      <c r="Y73" s="11"/>
      <c r="Z73" s="11"/>
      <c r="AA73" s="11"/>
      <c r="AB73" s="11"/>
      <c r="AC73" s="11"/>
      <c r="AD73" s="11">
        <f>IF($A73=AD$3,$AI73/($AJ73*4)*$AK73,IF(SUM($A73:AC73)+$AI73/($AJ73*4)*(1-$AK73)&gt;=$AI73,$AI73-SUM($A73:AC73),$AI73/($AJ73*4)))</f>
        <v>423.65950312205564</v>
      </c>
      <c r="AE73" s="11">
        <f>IF($A73=AE$3,$AI73/($AJ73*4)*$AK73,IF(SUM($A73:AD73)+$AI73/($AJ73*4)*(1-$AK73)&gt;=$AI73,$AI73-SUM($A73:AD73),$AI73/($AJ73*4)))</f>
        <v>1283.8166761274413</v>
      </c>
      <c r="AF73" s="11">
        <f>IF($A73=AF$3,$AI73/($AJ73*4)*$AK73,IF(SUM($A73:AE73)+$AI73/($AJ73*4)*(1-$AK73)&gt;=$AI73,$AI73-SUM($A73:AE73),$AI73/($AJ73*4)))</f>
        <v>1283.8166761274413</v>
      </c>
      <c r="AG73" s="11">
        <f>IF($A73=AG$3,$AI73/($AJ73*4)*$AK73,IF(SUM($A73:AF73)+$AI73/($AJ73*4)*(1-$AK73)&gt;=$AI73,$AI73-SUM($A73:AF73),$AI73/($AJ73*4)))</f>
        <v>1283.8166761274413</v>
      </c>
      <c r="AH73" s="51"/>
      <c r="AI73" s="27" cm="1">
        <f t="array" ref="AI73">INDEX($A$39:$AG$39, 1, AL73)</f>
        <v>15405.800113529294</v>
      </c>
      <c r="AJ73" s="73" cm="1">
        <f t="array" ref="AJ73">INDEX(Drivers!$A$32:$AG$32, 1, AL73)</f>
        <v>3</v>
      </c>
      <c r="AK73" s="74" cm="1">
        <f t="array" ref="AK73">INDEX(Drivers!$A$36:$AG$36, 1, AL73)</f>
        <v>0.33</v>
      </c>
      <c r="AL73" s="28">
        <f t="shared" si="21"/>
        <v>30</v>
      </c>
      <c r="AM73" s="94"/>
    </row>
    <row r="74" spans="1:39" outlineLevel="1" x14ac:dyDescent="0.2">
      <c r="A74" s="4" t="str" cm="1">
        <f t="array" ref="A74">INDEX($A$3:$AG$3, 1, AL74)</f>
        <v>FQ2'26E</v>
      </c>
      <c r="B74" s="11"/>
      <c r="C74" s="11"/>
      <c r="D74" s="11"/>
      <c r="E74" s="11"/>
      <c r="F74" s="11"/>
      <c r="G74" s="11"/>
      <c r="H74" s="11"/>
      <c r="I74" s="11"/>
      <c r="J74" s="11"/>
      <c r="K74" s="11"/>
      <c r="L74" s="11"/>
      <c r="M74" s="11"/>
      <c r="N74" s="11"/>
      <c r="O74" s="11"/>
      <c r="P74" s="11"/>
      <c r="Q74" s="11"/>
      <c r="R74" s="11"/>
      <c r="S74" s="11"/>
      <c r="T74" s="11"/>
      <c r="U74" s="11"/>
      <c r="V74" s="11"/>
      <c r="W74" s="11"/>
      <c r="X74" s="11"/>
      <c r="Y74" s="11"/>
      <c r="Z74" s="11"/>
      <c r="AA74" s="11"/>
      <c r="AB74" s="11"/>
      <c r="AC74" s="11"/>
      <c r="AD74" s="11"/>
      <c r="AE74" s="11">
        <f>IF($A74=AE$3,$AI74/($AJ74*4)*$AK74,IF(SUM($A74:AD74)+$AI74/($AJ74*4)*(1-$AK74)&gt;=$AI74,$AI74-SUM($A74:AD74),$AI74/($AJ74*4)))</f>
        <v>453.59941659530278</v>
      </c>
      <c r="AF74" s="11">
        <f>IF($A74=AF$3,$AI74/($AJ74*4)*$AK74,IF(SUM($A74:AE74)+$AI74/($AJ74*4)*(1-$AK74)&gt;=$AI74,$AI74-SUM($A74:AE74),$AI74/($AJ74*4)))</f>
        <v>1374.5436866524326</v>
      </c>
      <c r="AG74" s="11">
        <f>IF($A74=AG$3,$AI74/($AJ74*4)*$AK74,IF(SUM($A74:AF74)+$AI74/($AJ74*4)*(1-$AK74)&gt;=$AI74,$AI74-SUM($A74:AF74),$AI74/($AJ74*4)))</f>
        <v>1374.5436866524326</v>
      </c>
      <c r="AH74" s="51"/>
      <c r="AI74" s="27" cm="1">
        <f t="array" ref="AI74">INDEX($A$39:$AG$39, 1, AL74)</f>
        <v>16494.524239829192</v>
      </c>
      <c r="AJ74" s="73" cm="1">
        <f t="array" ref="AJ74">INDEX(Drivers!$A$32:$AG$32, 1, AL74)</f>
        <v>3</v>
      </c>
      <c r="AK74" s="74" cm="1">
        <f t="array" ref="AK74">INDEX(Drivers!$A$36:$AG$36, 1, AL74)</f>
        <v>0.33</v>
      </c>
      <c r="AL74" s="28">
        <f t="shared" si="21"/>
        <v>31</v>
      </c>
      <c r="AM74" s="94"/>
    </row>
    <row r="75" spans="1:39" outlineLevel="1" x14ac:dyDescent="0.2">
      <c r="A75" s="4" t="str" cm="1">
        <f t="array" ref="A75">INDEX($A$3:$AG$3, 1, AL75)</f>
        <v>FQ3'26E</v>
      </c>
      <c r="B75" s="11"/>
      <c r="C75" s="11"/>
      <c r="D75" s="11"/>
      <c r="E75" s="11"/>
      <c r="F75" s="11"/>
      <c r="G75" s="11"/>
      <c r="H75" s="11"/>
      <c r="I75" s="11"/>
      <c r="J75" s="11"/>
      <c r="K75" s="11"/>
      <c r="L75" s="11"/>
      <c r="M75" s="11"/>
      <c r="N75" s="11"/>
      <c r="O75" s="11"/>
      <c r="P75" s="11"/>
      <c r="Q75" s="11"/>
      <c r="R75" s="11"/>
      <c r="S75" s="11"/>
      <c r="T75" s="11"/>
      <c r="U75" s="11"/>
      <c r="V75" s="11"/>
      <c r="W75" s="11"/>
      <c r="X75" s="11"/>
      <c r="Y75" s="11"/>
      <c r="Z75" s="11"/>
      <c r="AA75" s="11"/>
      <c r="AB75" s="11"/>
      <c r="AC75" s="11"/>
      <c r="AD75" s="11"/>
      <c r="AE75" s="11"/>
      <c r="AF75" s="11">
        <f>IF($A75=AF$3,$AI75/($AJ75*4)*$AK75,IF(SUM($A75:AE75)+$AI75/($AJ75*4)*(1-$AK75)&gt;=$AI75,$AI75-SUM($A75:AE75),$AI75/($AJ75*4)))</f>
        <v>487.53912835912581</v>
      </c>
      <c r="AG75" s="11">
        <f>IF($A75=AG$3,$AI75/($AJ75*4)*$AK75,IF(SUM($A75:AF75)+$AI75/($AJ75*4)*(1-$AK75)&gt;=$AI75,$AI75-SUM($A75:AF75),$AI75/($AJ75*4)))</f>
        <v>1477.3912980579569</v>
      </c>
      <c r="AH75" s="51"/>
      <c r="AI75" s="27" cm="1">
        <f t="array" ref="AI75">INDEX($A$39:$AG$39, 1, AL75)</f>
        <v>17728.695576695482</v>
      </c>
      <c r="AJ75" s="73" cm="1">
        <f t="array" ref="AJ75">INDEX(Drivers!$A$32:$AG$32, 1, AL75)</f>
        <v>3</v>
      </c>
      <c r="AK75" s="74" cm="1">
        <f t="array" ref="AK75">INDEX(Drivers!$A$36:$AG$36, 1, AL75)</f>
        <v>0.33</v>
      </c>
      <c r="AL75" s="28">
        <f t="shared" si="21"/>
        <v>32</v>
      </c>
      <c r="AM75" s="94"/>
    </row>
    <row r="76" spans="1:39" outlineLevel="1" x14ac:dyDescent="0.2">
      <c r="A76" s="4" t="str" cm="1">
        <f t="array" ref="A76">INDEX($A$3:$AG$3, 1, AL76)</f>
        <v>FQ4'26E</v>
      </c>
      <c r="B76" s="11"/>
      <c r="C76" s="11"/>
      <c r="D76" s="11"/>
      <c r="E76" s="11"/>
      <c r="F76" s="11"/>
      <c r="G76" s="11"/>
      <c r="H76" s="11"/>
      <c r="I76" s="11"/>
      <c r="J76" s="11"/>
      <c r="K76" s="11"/>
      <c r="L76" s="11"/>
      <c r="M76" s="11"/>
      <c r="N76" s="11"/>
      <c r="O76" s="11"/>
      <c r="P76" s="11"/>
      <c r="Q76" s="11"/>
      <c r="R76" s="11"/>
      <c r="S76" s="11"/>
      <c r="T76" s="11"/>
      <c r="U76" s="11"/>
      <c r="V76" s="11"/>
      <c r="W76" s="11"/>
      <c r="X76" s="11"/>
      <c r="Y76" s="11"/>
      <c r="Z76" s="11"/>
      <c r="AA76" s="11"/>
      <c r="AB76" s="11"/>
      <c r="AC76" s="11"/>
      <c r="AD76" s="11"/>
      <c r="AE76" s="11"/>
      <c r="AF76" s="11"/>
      <c r="AG76" s="11">
        <f>IF($A76=AG$3,$AI76/($AJ76*4)*$AK76,IF(SUM($A76:AF76)+$AI76/($AJ76*4)*(1-$AK76)&gt;=$AI76,$AI76-SUM($A76:AF76),$AI76/($AJ76*4)))</f>
        <v>525.94035147584873</v>
      </c>
      <c r="AH76" s="51"/>
      <c r="AI76" s="27" cm="1">
        <f t="array" ref="AI76">INDEX($A$39:$AG$39, 1, AL76)</f>
        <v>19125.103690030861</v>
      </c>
      <c r="AJ76" s="73" cm="1">
        <f t="array" ref="AJ76">INDEX(Drivers!$A$32:$AG$32, 1, AL76)</f>
        <v>3</v>
      </c>
      <c r="AK76" s="74" cm="1">
        <f t="array" ref="AK76">INDEX(Drivers!$A$36:$AG$36, 1, AL76)</f>
        <v>0.33</v>
      </c>
      <c r="AL76" s="28">
        <f t="shared" si="21"/>
        <v>33</v>
      </c>
      <c r="AM76" s="94"/>
    </row>
    <row r="77" spans="1:39" s="32" customFormat="1" outlineLevel="2" x14ac:dyDescent="0.2">
      <c r="AH77" s="97"/>
      <c r="AI77" s="39"/>
      <c r="AL77" s="40"/>
      <c r="AM77" s="39"/>
    </row>
    <row r="78" spans="1:39" s="6" customFormat="1" outlineLevel="1" x14ac:dyDescent="0.2">
      <c r="K78" s="95"/>
      <c r="S78" s="95"/>
      <c r="W78" s="95"/>
      <c r="AH78" s="98"/>
    </row>
    <row r="79" spans="1:39" s="16" customFormat="1" outlineLevel="1" x14ac:dyDescent="0.2">
      <c r="A79" s="16" t="s">
        <v>1</v>
      </c>
      <c r="B79" s="22"/>
      <c r="C79" s="22"/>
      <c r="D79" s="22"/>
      <c r="E79" s="22"/>
      <c r="F79" s="22"/>
      <c r="G79" s="22"/>
      <c r="H79" s="22"/>
      <c r="I79" s="22"/>
      <c r="J79" s="22"/>
      <c r="K79" s="22"/>
      <c r="L79" s="22"/>
      <c r="M79" s="22"/>
      <c r="N79" s="22"/>
      <c r="O79" s="22"/>
      <c r="P79" s="22"/>
      <c r="Q79" s="22"/>
      <c r="R79" s="22"/>
      <c r="S79" s="22"/>
      <c r="T79" s="22"/>
      <c r="U79" s="22"/>
      <c r="V79" s="22">
        <f t="shared" ref="V79:AG79" si="22">SUM(V80:V82)</f>
        <v>21854.298182789898</v>
      </c>
      <c r="W79" s="22">
        <f t="shared" si="22"/>
        <v>45398.594083476724</v>
      </c>
      <c r="X79" s="22">
        <f t="shared" si="22"/>
        <v>71646.834405400718</v>
      </c>
      <c r="Y79" s="22">
        <f t="shared" si="22"/>
        <v>100886.92710841962</v>
      </c>
      <c r="Z79" s="22">
        <f t="shared" si="22"/>
        <v>121211.784944164</v>
      </c>
      <c r="AA79" s="22">
        <f t="shared" si="22"/>
        <v>135228.30860895716</v>
      </c>
      <c r="AB79" s="22">
        <f t="shared" si="22"/>
        <v>150893.65742351033</v>
      </c>
      <c r="AC79" s="22">
        <f t="shared" si="22"/>
        <v>168383.73122005019</v>
      </c>
      <c r="AD79" s="22">
        <f t="shared" si="22"/>
        <v>179950.11337033889</v>
      </c>
      <c r="AE79" s="22">
        <f t="shared" si="22"/>
        <v>201063.34256459639</v>
      </c>
      <c r="AF79" s="22">
        <f t="shared" si="22"/>
        <v>224705.57250864376</v>
      </c>
      <c r="AG79" s="22">
        <f t="shared" si="22"/>
        <v>251149.60891396407</v>
      </c>
      <c r="AH79" s="99"/>
    </row>
    <row r="80" spans="1:39" outlineLevel="1" x14ac:dyDescent="0.2">
      <c r="A80" s="4" t="s">
        <v>25</v>
      </c>
      <c r="B80" s="11"/>
      <c r="C80" s="11"/>
      <c r="D80" s="11"/>
      <c r="E80" s="11"/>
      <c r="F80" s="11"/>
      <c r="G80" s="11"/>
      <c r="H80" s="11"/>
      <c r="I80" s="11"/>
      <c r="J80" s="11"/>
      <c r="K80" s="11"/>
      <c r="L80" s="11"/>
      <c r="M80" s="11"/>
      <c r="N80" s="11"/>
      <c r="O80" s="11"/>
      <c r="P80" s="11"/>
      <c r="Q80" s="11"/>
      <c r="R80" s="11"/>
      <c r="S80" s="11"/>
      <c r="T80" s="11"/>
      <c r="U80" s="11"/>
      <c r="V80" s="11">
        <f t="shared" ref="V80:AG80" si="23">V41</f>
        <v>6878.8769244149726</v>
      </c>
      <c r="W80" s="11">
        <f t="shared" si="23"/>
        <v>28524.549766451575</v>
      </c>
      <c r="X80" s="11">
        <f t="shared" si="23"/>
        <v>52681.665319940817</v>
      </c>
      <c r="Y80" s="11">
        <f t="shared" si="23"/>
        <v>79618.149114557847</v>
      </c>
      <c r="Z80" s="11">
        <f t="shared" si="23"/>
        <v>102887.41090652568</v>
      </c>
      <c r="AA80" s="11">
        <f t="shared" si="23"/>
        <v>115144.11556291181</v>
      </c>
      <c r="AB80" s="11">
        <f t="shared" si="23"/>
        <v>128890.4057027542</v>
      </c>
      <c r="AC80" s="11">
        <f t="shared" si="23"/>
        <v>144285.19316498574</v>
      </c>
      <c r="AD80" s="11">
        <f t="shared" si="23"/>
        <v>161572.23197913991</v>
      </c>
      <c r="AE80" s="11">
        <f t="shared" si="23"/>
        <v>181053.37032589794</v>
      </c>
      <c r="AF80" s="11">
        <f t="shared" si="23"/>
        <v>202885.8189617054</v>
      </c>
      <c r="AG80" s="11">
        <f t="shared" si="23"/>
        <v>227320.42018200917</v>
      </c>
      <c r="AH80" s="51"/>
    </row>
    <row r="81" spans="1:34" outlineLevel="1" x14ac:dyDescent="0.2">
      <c r="A81" s="4" t="s">
        <v>72</v>
      </c>
      <c r="B81" s="11"/>
      <c r="C81" s="11"/>
      <c r="D81" s="11"/>
      <c r="E81" s="11"/>
      <c r="F81" s="11"/>
      <c r="G81" s="11"/>
      <c r="H81" s="11"/>
      <c r="I81" s="11"/>
      <c r="J81" s="11"/>
      <c r="K81" s="11"/>
      <c r="L81" s="11"/>
      <c r="M81" s="11"/>
      <c r="N81" s="11"/>
      <c r="O81" s="11"/>
      <c r="P81" s="11"/>
      <c r="Q81" s="11"/>
      <c r="R81" s="11"/>
      <c r="S81" s="11"/>
      <c r="T81" s="11"/>
      <c r="U81" s="11"/>
      <c r="V81" s="11">
        <f t="shared" ref="V81:AG81" si="24">V38</f>
        <v>10668.191970032165</v>
      </c>
      <c r="W81" s="11">
        <f t="shared" si="24"/>
        <v>11806.295169126759</v>
      </c>
      <c r="X81" s="11">
        <f t="shared" si="24"/>
        <v>13065.81340231783</v>
      </c>
      <c r="Y81" s="11">
        <f t="shared" si="24"/>
        <v>14459.699458523295</v>
      </c>
      <c r="Z81" s="11">
        <f t="shared" si="24"/>
        <v>10668.191970032169</v>
      </c>
      <c r="AA81" s="11">
        <f t="shared" si="24"/>
        <v>11806.295169126754</v>
      </c>
      <c r="AB81" s="11">
        <f t="shared" si="24"/>
        <v>13065.813402317837</v>
      </c>
      <c r="AC81" s="11">
        <f t="shared" si="24"/>
        <v>14459.699458523304</v>
      </c>
      <c r="AD81" s="11">
        <f t="shared" si="24"/>
        <v>8001.143977524127</v>
      </c>
      <c r="AE81" s="11">
        <f t="shared" si="24"/>
        <v>8854.7213768450656</v>
      </c>
      <c r="AF81" s="11">
        <f t="shared" si="24"/>
        <v>9799.3600517383875</v>
      </c>
      <c r="AG81" s="11">
        <f t="shared" si="24"/>
        <v>10844.774593892475</v>
      </c>
      <c r="AH81" s="51"/>
    </row>
    <row r="82" spans="1:34" outlineLevel="1" x14ac:dyDescent="0.2">
      <c r="A82" s="4" t="s">
        <v>26</v>
      </c>
      <c r="B82" s="11"/>
      <c r="C82" s="11"/>
      <c r="D82" s="11"/>
      <c r="E82" s="11"/>
      <c r="F82" s="11"/>
      <c r="G82" s="11"/>
      <c r="H82" s="11"/>
      <c r="I82" s="11"/>
      <c r="J82" s="11"/>
      <c r="K82" s="11"/>
      <c r="L82" s="11"/>
      <c r="M82" s="11"/>
      <c r="N82" s="11"/>
      <c r="O82" s="11"/>
      <c r="P82" s="11"/>
      <c r="Q82" s="11"/>
      <c r="R82" s="11"/>
      <c r="S82" s="11"/>
      <c r="T82" s="11"/>
      <c r="U82" s="11"/>
      <c r="V82" s="11">
        <f t="shared" ref="V82:AG82" si="25">V56</f>
        <v>4307.2292883427617</v>
      </c>
      <c r="W82" s="11">
        <f t="shared" si="25"/>
        <v>5067.7491478983875</v>
      </c>
      <c r="X82" s="11">
        <f t="shared" si="25"/>
        <v>5899.3556831420747</v>
      </c>
      <c r="Y82" s="11">
        <f t="shared" si="25"/>
        <v>6809.0785353384927</v>
      </c>
      <c r="Z82" s="11">
        <f t="shared" si="25"/>
        <v>7656.1820676061498</v>
      </c>
      <c r="AA82" s="11">
        <f t="shared" si="25"/>
        <v>8277.8978769185924</v>
      </c>
      <c r="AB82" s="11">
        <f t="shared" si="25"/>
        <v>8937.438318438315</v>
      </c>
      <c r="AC82" s="11">
        <f t="shared" si="25"/>
        <v>9638.8385965411508</v>
      </c>
      <c r="AD82" s="11">
        <f t="shared" si="25"/>
        <v>10376.737413674848</v>
      </c>
      <c r="AE82" s="11">
        <f t="shared" si="25"/>
        <v>11155.250861853381</v>
      </c>
      <c r="AF82" s="11">
        <f t="shared" si="25"/>
        <v>12020.393495199956</v>
      </c>
      <c r="AG82" s="11">
        <f t="shared" si="25"/>
        <v>12984.414138062415</v>
      </c>
      <c r="AH82" s="51"/>
    </row>
    <row r="83" spans="1:34" outlineLevel="1" x14ac:dyDescent="0.2">
      <c r="K83" s="21"/>
      <c r="S83" s="21"/>
      <c r="W83" s="21"/>
      <c r="AH83" s="51"/>
    </row>
    <row r="84" spans="1:34" s="37" customFormat="1" outlineLevel="2" x14ac:dyDescent="0.2">
      <c r="A84" s="37" t="s">
        <v>79</v>
      </c>
      <c r="AH84" s="90"/>
    </row>
    <row r="85" spans="1:34" outlineLevel="2" x14ac:dyDescent="0.2">
      <c r="K85" s="21"/>
      <c r="S85" s="21"/>
      <c r="W85" s="21"/>
      <c r="AH85" s="51"/>
    </row>
    <row r="86" spans="1:34" s="16" customFormat="1" x14ac:dyDescent="0.2">
      <c r="A86" s="16" t="s">
        <v>45</v>
      </c>
      <c r="K86" s="35"/>
      <c r="S86" s="35"/>
      <c r="V86" s="22">
        <f>SUM(V87:V89)</f>
        <v>3865.3433752091446</v>
      </c>
      <c r="W86" s="22">
        <f>SUM(W87:W89)</f>
        <v>9595.9657995125508</v>
      </c>
      <c r="X86" s="22">
        <f>SUM(X87:X89)</f>
        <v>15985.488107113253</v>
      </c>
      <c r="Y86" s="22">
        <f>SUM(Y87:Y89)</f>
        <v>23104.036795922875</v>
      </c>
      <c r="Z86" s="22">
        <f t="shared" ref="Z86:AG86" si="26">SUM(Z87:Z89)</f>
        <v>26299.977431852694</v>
      </c>
      <c r="AA86" s="22">
        <f t="shared" si="26"/>
        <v>29335.298978260878</v>
      </c>
      <c r="AB86" s="22">
        <f t="shared" si="26"/>
        <v>32726.837850836615</v>
      </c>
      <c r="AC86" s="22">
        <f t="shared" si="26"/>
        <v>36512.595997766002</v>
      </c>
      <c r="AD86" s="22">
        <f t="shared" si="26"/>
        <v>36067.559138132368</v>
      </c>
      <c r="AE86" s="22">
        <f t="shared" si="26"/>
        <v>40265.627033883211</v>
      </c>
      <c r="AF86" s="22">
        <f t="shared" si="26"/>
        <v>44967.230645040137</v>
      </c>
      <c r="AG86" s="22">
        <f t="shared" si="26"/>
        <v>50226.990245331959</v>
      </c>
      <c r="AH86" s="63"/>
    </row>
    <row r="87" spans="1:34" x14ac:dyDescent="0.2">
      <c r="A87" s="4" t="s">
        <v>25</v>
      </c>
      <c r="K87" s="21"/>
      <c r="S87" s="21"/>
      <c r="V87" s="72">
        <f>V80*Drivers!V41</f>
        <v>1719.7192311037431</v>
      </c>
      <c r="W87" s="72">
        <f>W80*Drivers!W41</f>
        <v>7131.1374416128938</v>
      </c>
      <c r="X87" s="72">
        <f>X80*Drivers!X41</f>
        <v>13170.416329985204</v>
      </c>
      <c r="Y87" s="72">
        <f>Y80*Drivers!Y41</f>
        <v>19904.537278639462</v>
      </c>
      <c r="Z87" s="72">
        <f>Z80*Drivers!Z41</f>
        <v>23149.667453968279</v>
      </c>
      <c r="AA87" s="72">
        <f>AA80*Drivers!AA41</f>
        <v>25907.42600165516</v>
      </c>
      <c r="AB87" s="72">
        <f>AB80*Drivers!AB41</f>
        <v>29000.341283119695</v>
      </c>
      <c r="AC87" s="72">
        <f>AC80*Drivers!AC41</f>
        <v>32464.168462121794</v>
      </c>
      <c r="AD87" s="72">
        <f>AD80*Drivers!AD41</f>
        <v>32314.446395827981</v>
      </c>
      <c r="AE87" s="72">
        <f>AE80*Drivers!AE41</f>
        <v>36210.674065179592</v>
      </c>
      <c r="AF87" s="72">
        <f>AF80*Drivers!AF41</f>
        <v>40577.163792341082</v>
      </c>
      <c r="AG87" s="72">
        <f>AG80*Drivers!AG41</f>
        <v>45464.084036401837</v>
      </c>
      <c r="AH87" s="51" t="s">
        <v>176</v>
      </c>
    </row>
    <row r="88" spans="1:34" x14ac:dyDescent="0.2">
      <c r="A88" s="4" t="s">
        <v>72</v>
      </c>
      <c r="K88" s="21"/>
      <c r="S88" s="21"/>
      <c r="V88" s="72">
        <f>V81*Drivers!V42</f>
        <v>853.45535760257326</v>
      </c>
      <c r="W88" s="72">
        <f>W81*Drivers!W42</f>
        <v>944.50361353014068</v>
      </c>
      <c r="X88" s="72">
        <f>X81*Drivers!X42</f>
        <v>1045.2650721854263</v>
      </c>
      <c r="Y88" s="72">
        <f>Y81*Drivers!Y42</f>
        <v>1156.7759566818636</v>
      </c>
      <c r="Z88" s="72">
        <f>Z81*Drivers!Z42</f>
        <v>853.45535760257349</v>
      </c>
      <c r="AA88" s="72">
        <f>AA81*Drivers!AA42</f>
        <v>944.50361353014034</v>
      </c>
      <c r="AB88" s="72">
        <f>AB81*Drivers!AB42</f>
        <v>1045.265072185427</v>
      </c>
      <c r="AC88" s="72">
        <f>AC81*Drivers!AC42</f>
        <v>1156.7759566818643</v>
      </c>
      <c r="AD88" s="72">
        <f>AD81*Drivers!AD42</f>
        <v>640.09151820193017</v>
      </c>
      <c r="AE88" s="72">
        <f>AE81*Drivers!AE42</f>
        <v>708.37771014760528</v>
      </c>
      <c r="AF88" s="72">
        <f>AF81*Drivers!AF42</f>
        <v>783.94880413907106</v>
      </c>
      <c r="AG88" s="72">
        <f>AG81*Drivers!AG42</f>
        <v>867.58196751139803</v>
      </c>
      <c r="AH88" s="51" t="s">
        <v>177</v>
      </c>
    </row>
    <row r="89" spans="1:34" x14ac:dyDescent="0.2">
      <c r="A89" s="4" t="s">
        <v>26</v>
      </c>
      <c r="K89" s="21"/>
      <c r="S89" s="21"/>
      <c r="V89" s="72">
        <f>V82*Drivers!V43</f>
        <v>1292.1687865028284</v>
      </c>
      <c r="W89" s="72">
        <f>W82*Drivers!W43</f>
        <v>1520.3247443695161</v>
      </c>
      <c r="X89" s="72">
        <f>X82*Drivers!X43</f>
        <v>1769.8067049426224</v>
      </c>
      <c r="Y89" s="72">
        <f>Y82*Drivers!Y43</f>
        <v>2042.7235606015477</v>
      </c>
      <c r="Z89" s="72">
        <f>Z82*Drivers!Z43</f>
        <v>2296.8546202818447</v>
      </c>
      <c r="AA89" s="72">
        <f>AA82*Drivers!AA43</f>
        <v>2483.3693630755774</v>
      </c>
      <c r="AB89" s="72">
        <f>AB82*Drivers!AB43</f>
        <v>2681.2314955314946</v>
      </c>
      <c r="AC89" s="72">
        <f>AC82*Drivers!AC43</f>
        <v>2891.651578962345</v>
      </c>
      <c r="AD89" s="72">
        <f>AD82*Drivers!AD43</f>
        <v>3113.0212241024542</v>
      </c>
      <c r="AE89" s="72">
        <f>AE82*Drivers!AE43</f>
        <v>3346.5752585560144</v>
      </c>
      <c r="AF89" s="72">
        <f>AF82*Drivers!AF43</f>
        <v>3606.1180485599866</v>
      </c>
      <c r="AG89" s="72">
        <f>AG82*Drivers!AG43</f>
        <v>3895.3242414187243</v>
      </c>
      <c r="AH89" s="51" t="s">
        <v>178</v>
      </c>
    </row>
    <row r="90" spans="1:34" x14ac:dyDescent="0.2">
      <c r="AH90" s="51"/>
    </row>
    <row r="91" spans="1:34" s="7" customFormat="1" x14ac:dyDescent="0.2">
      <c r="A91" s="7" t="s">
        <v>104</v>
      </c>
      <c r="V91" s="33">
        <f>V79-V86</f>
        <v>17988.954807580754</v>
      </c>
      <c r="W91" s="33">
        <f t="shared" ref="W91:AG91" si="27">W79-W86</f>
        <v>35802.628283964172</v>
      </c>
      <c r="X91" s="33">
        <f t="shared" si="27"/>
        <v>55661.346298287463</v>
      </c>
      <c r="Y91" s="33">
        <f t="shared" si="27"/>
        <v>77782.890312496747</v>
      </c>
      <c r="Z91" s="33">
        <f t="shared" si="27"/>
        <v>94911.807512311309</v>
      </c>
      <c r="AA91" s="33">
        <f t="shared" si="27"/>
        <v>105893.00963069628</v>
      </c>
      <c r="AB91" s="33">
        <f t="shared" si="27"/>
        <v>118166.81957267372</v>
      </c>
      <c r="AC91" s="33">
        <f t="shared" si="27"/>
        <v>131871.13522228418</v>
      </c>
      <c r="AD91" s="33">
        <f t="shared" si="27"/>
        <v>143882.55423220652</v>
      </c>
      <c r="AE91" s="33">
        <f t="shared" si="27"/>
        <v>160797.71553071318</v>
      </c>
      <c r="AF91" s="33">
        <f t="shared" si="27"/>
        <v>179738.34186360362</v>
      </c>
      <c r="AG91" s="33">
        <f t="shared" si="27"/>
        <v>200922.61866863212</v>
      </c>
      <c r="AH91" s="57"/>
    </row>
    <row r="92" spans="1:34" x14ac:dyDescent="0.2">
      <c r="AH92" s="51"/>
    </row>
    <row r="93" spans="1:34" s="37" customFormat="1" outlineLevel="2" x14ac:dyDescent="0.2">
      <c r="A93" s="37" t="s">
        <v>80</v>
      </c>
      <c r="AH93" s="90"/>
    </row>
    <row r="94" spans="1:34" outlineLevel="2" x14ac:dyDescent="0.2">
      <c r="AH94" s="51"/>
    </row>
    <row r="95" spans="1:34" s="16" customFormat="1" outlineLevel="1" x14ac:dyDescent="0.2">
      <c r="A95" s="16" t="s">
        <v>77</v>
      </c>
      <c r="V95" s="22">
        <f>V96+V97</f>
        <v>1144.4372816870637</v>
      </c>
      <c r="W95" s="22">
        <f>W96+W97</f>
        <v>1183.5824128469126</v>
      </c>
      <c r="X95" s="22">
        <f>X96+X97</f>
        <v>1224.0664913811975</v>
      </c>
      <c r="Y95" s="22">
        <f>Y96+Y97</f>
        <v>1265.9353155799843</v>
      </c>
      <c r="Z95" s="22">
        <f t="shared" ref="Z95:AG95" si="28">Z96+Z97</f>
        <v>1309.2362502500009</v>
      </c>
      <c r="AA95" s="22">
        <f t="shared" si="28"/>
        <v>1354.0182802968679</v>
      </c>
      <c r="AB95" s="22">
        <f t="shared" si="28"/>
        <v>1400.3320661400899</v>
      </c>
      <c r="AC95" s="22">
        <f t="shared" si="28"/>
        <v>1448.2300010235019</v>
      </c>
      <c r="AD95" s="22">
        <f t="shared" si="28"/>
        <v>1497.7662702860011</v>
      </c>
      <c r="AE95" s="22">
        <f t="shared" si="28"/>
        <v>1548.996912659617</v>
      </c>
      <c r="AF95" s="22">
        <f t="shared" si="28"/>
        <v>1601.9798836642626</v>
      </c>
      <c r="AG95" s="22">
        <f t="shared" si="28"/>
        <v>1656.775121170886</v>
      </c>
      <c r="AH95" s="63"/>
    </row>
    <row r="96" spans="1:34" outlineLevel="1" x14ac:dyDescent="0.2">
      <c r="A96" s="4" t="s">
        <v>59</v>
      </c>
      <c r="V96" s="72">
        <f>Drivers!V54*Drivers!V61/4</f>
        <v>381.47909389568792</v>
      </c>
      <c r="W96" s="72">
        <f>Drivers!W54*Drivers!W61/4</f>
        <v>394.52747094897086</v>
      </c>
      <c r="X96" s="72">
        <f>Drivers!X54*Drivers!X61/4</f>
        <v>408.02216379373249</v>
      </c>
      <c r="Y96" s="72">
        <f>Drivers!Y54*Drivers!Y61/4</f>
        <v>421.97843852666142</v>
      </c>
      <c r="Z96" s="72">
        <f>Drivers!Z54*Drivers!Z61/4</f>
        <v>436.41208341666697</v>
      </c>
      <c r="AA96" s="72">
        <f>Drivers!AA54*Drivers!AA61/4</f>
        <v>451.33942676562265</v>
      </c>
      <c r="AB96" s="72">
        <f>Drivers!AB54*Drivers!AB61/4</f>
        <v>466.77735538002997</v>
      </c>
      <c r="AC96" s="72">
        <f>Drivers!AC54*Drivers!AC61/4</f>
        <v>482.74333367450066</v>
      </c>
      <c r="AD96" s="72">
        <f>Drivers!AD54*Drivers!AD61/4</f>
        <v>499.25542342866703</v>
      </c>
      <c r="AE96" s="72">
        <f>Drivers!AE54*Drivers!AE61/4</f>
        <v>516.3323042198723</v>
      </c>
      <c r="AF96" s="72">
        <f>Drivers!AF54*Drivers!AF61/4</f>
        <v>533.99329455475424</v>
      </c>
      <c r="AG96" s="72">
        <f>Drivers!AG54*Drivers!AG61/4</f>
        <v>552.25837372362867</v>
      </c>
      <c r="AH96" s="51"/>
    </row>
    <row r="97" spans="1:39" outlineLevel="1" x14ac:dyDescent="0.2">
      <c r="A97" s="4" t="s">
        <v>61</v>
      </c>
      <c r="V97" s="72">
        <f>Drivers!V54*Drivers!V64/4</f>
        <v>762.95818779137585</v>
      </c>
      <c r="W97" s="72">
        <f>Drivers!W54*Drivers!W64/4</f>
        <v>789.05494189794172</v>
      </c>
      <c r="X97" s="72">
        <f>Drivers!X54*Drivers!X64/4</f>
        <v>816.04432758746498</v>
      </c>
      <c r="Y97" s="72">
        <f>Drivers!Y54*Drivers!Y64/4</f>
        <v>843.95687705332284</v>
      </c>
      <c r="Z97" s="72">
        <f>Drivers!Z54*Drivers!Z64/4</f>
        <v>872.82416683333395</v>
      </c>
      <c r="AA97" s="72">
        <f>Drivers!AA54*Drivers!AA64/4</f>
        <v>902.6788535312453</v>
      </c>
      <c r="AB97" s="72">
        <f>Drivers!AB54*Drivers!AB64/4</f>
        <v>933.55471076005995</v>
      </c>
      <c r="AC97" s="72">
        <f>Drivers!AC54*Drivers!AC64/4</f>
        <v>965.48666734900132</v>
      </c>
      <c r="AD97" s="72">
        <f>Drivers!AD54*Drivers!AD64/4</f>
        <v>998.51084685733406</v>
      </c>
      <c r="AE97" s="72">
        <f>Drivers!AE54*Drivers!AE64/4</f>
        <v>1032.6646084397446</v>
      </c>
      <c r="AF97" s="72">
        <f>Drivers!AF54*Drivers!AF64/4</f>
        <v>1067.9865891095085</v>
      </c>
      <c r="AG97" s="72">
        <f>Drivers!AG54*Drivers!AG64/4</f>
        <v>1104.5167474472573</v>
      </c>
      <c r="AH97" s="51"/>
    </row>
    <row r="98" spans="1:39" outlineLevel="1" collapsed="1" x14ac:dyDescent="0.2">
      <c r="AH98" s="51"/>
    </row>
    <row r="99" spans="1:39" s="16" customFormat="1" outlineLevel="2" collapsed="1" x14ac:dyDescent="0.2">
      <c r="A99" s="16" t="s">
        <v>58</v>
      </c>
      <c r="V99" s="22">
        <f>SUM(V100:V102)</f>
        <v>5145.2053040461797</v>
      </c>
      <c r="W99" s="22">
        <f>SUM(W100:W102)</f>
        <v>5728.324944595227</v>
      </c>
      <c r="X99" s="22">
        <f>SUM(X100:X102)</f>
        <v>6374.2609947553019</v>
      </c>
      <c r="Y99" s="22">
        <f>SUM(Y100:Y102)</f>
        <v>7086.8648296923893</v>
      </c>
      <c r="Z99" s="22">
        <f t="shared" ref="Z99:AG99" si="29">SUM(Z100:Z102)</f>
        <v>7665.8354244730099</v>
      </c>
      <c r="AA99" s="22">
        <f t="shared" si="29"/>
        <v>8543.3922375540387</v>
      </c>
      <c r="AB99" s="22">
        <f t="shared" si="29"/>
        <v>9514.5684961006482</v>
      </c>
      <c r="AC99" s="22">
        <f t="shared" si="29"/>
        <v>10589.351702276388</v>
      </c>
      <c r="AD99" s="22">
        <f t="shared" si="29"/>
        <v>11442.053946433398</v>
      </c>
      <c r="AE99" s="22">
        <f t="shared" si="29"/>
        <v>12766.430923185404</v>
      </c>
      <c r="AF99" s="22">
        <f t="shared" si="29"/>
        <v>14233.559979761656</v>
      </c>
      <c r="AG99" s="22">
        <f t="shared" si="29"/>
        <v>15858.733830992229</v>
      </c>
      <c r="AH99" s="63"/>
    </row>
    <row r="100" spans="1:39" outlineLevel="2" x14ac:dyDescent="0.2">
      <c r="A100" s="4" t="s">
        <v>100</v>
      </c>
      <c r="V100" s="72">
        <f>V37*Drivers!V73</f>
        <v>4169.016317827256</v>
      </c>
      <c r="W100" s="72">
        <f>W37*Drivers!W73</f>
        <v>4654.2231377668459</v>
      </c>
      <c r="X100" s="72">
        <f>X37*Drivers!X73</f>
        <v>5191.1927527092794</v>
      </c>
      <c r="Y100" s="72">
        <f>Y37*Drivers!Y73</f>
        <v>5785.4473169945159</v>
      </c>
      <c r="Z100" s="72">
        <f>Z37*Drivers!Z73</f>
        <v>6525.3880026976876</v>
      </c>
      <c r="AA100" s="72">
        <f>AA37*Drivers!AA73</f>
        <v>7298.3804178093678</v>
      </c>
      <c r="AB100" s="72">
        <f>AB37*Drivers!AB73</f>
        <v>8153.8371476789489</v>
      </c>
      <c r="AC100" s="72">
        <f>AC37*Drivers!AC73</f>
        <v>9100.5556437115774</v>
      </c>
      <c r="AD100" s="72">
        <f>AD37*Drivers!AD73</f>
        <v>10271.706741880727</v>
      </c>
      <c r="AE100" s="72">
        <f>AE37*Drivers!AE73</f>
        <v>11498.968642351691</v>
      </c>
      <c r="AF100" s="72">
        <f>AF37*Drivers!AF73</f>
        <v>12857.157198339961</v>
      </c>
      <c r="AG100" s="72">
        <f>AG37*Drivers!AG73</f>
        <v>14360.239916796063</v>
      </c>
      <c r="AH100" s="51"/>
    </row>
    <row r="101" spans="1:39" outlineLevel="2" x14ac:dyDescent="0.2">
      <c r="A101" s="4" t="s">
        <v>72</v>
      </c>
      <c r="V101" s="72">
        <f>V38*Drivers!V74</f>
        <v>533.40959850160823</v>
      </c>
      <c r="W101" s="72">
        <f>W38*Drivers!W74</f>
        <v>590.31475845633793</v>
      </c>
      <c r="X101" s="72">
        <f>X38*Drivers!X74</f>
        <v>653.29067011589154</v>
      </c>
      <c r="Y101" s="72">
        <f>Y38*Drivers!Y74</f>
        <v>722.9849729261648</v>
      </c>
      <c r="Z101" s="72">
        <f>Z38*Drivers!Z74</f>
        <v>533.40959850160846</v>
      </c>
      <c r="AA101" s="72">
        <f>AA38*Drivers!AA74</f>
        <v>590.3147584563377</v>
      </c>
      <c r="AB101" s="72">
        <f>AB38*Drivers!AB74</f>
        <v>653.29067011589188</v>
      </c>
      <c r="AC101" s="72">
        <f>AC38*Drivers!AC74</f>
        <v>722.98497292616526</v>
      </c>
      <c r="AD101" s="72">
        <f>AD38*Drivers!AD74</f>
        <v>400.05719887620637</v>
      </c>
      <c r="AE101" s="72">
        <f>AE38*Drivers!AE74</f>
        <v>442.7360688422533</v>
      </c>
      <c r="AF101" s="72">
        <f>AF38*Drivers!AF74</f>
        <v>489.9680025869194</v>
      </c>
      <c r="AG101" s="72">
        <f>AG38*Drivers!AG74</f>
        <v>542.23872969462377</v>
      </c>
      <c r="AH101" s="51"/>
    </row>
    <row r="102" spans="1:39" outlineLevel="2" x14ac:dyDescent="0.2">
      <c r="A102" s="4" t="s">
        <v>99</v>
      </c>
      <c r="J102" s="72"/>
      <c r="K102" s="72"/>
      <c r="L102" s="72"/>
      <c r="M102" s="72"/>
      <c r="N102" s="72">
        <f>N39*Drivers!N75</f>
        <v>241.2429211114416</v>
      </c>
      <c r="O102" s="72">
        <f>O39*Drivers!O75</f>
        <v>266.97917904972348</v>
      </c>
      <c r="P102" s="72">
        <f>P39*Drivers!P75</f>
        <v>295.46103039076388</v>
      </c>
      <c r="Q102" s="72">
        <f>Q39*Drivers!Q75</f>
        <v>326.98138030948559</v>
      </c>
      <c r="R102" s="72">
        <f>R39*Drivers!R75</f>
        <v>319.61307322288701</v>
      </c>
      <c r="S102" s="72">
        <f>S39*Drivers!S75</f>
        <v>324.25795695139146</v>
      </c>
      <c r="T102" s="72">
        <f>T39*Drivers!T75</f>
        <v>329.55038752841051</v>
      </c>
      <c r="U102" s="72">
        <f>U39*Drivers!U75</f>
        <v>334.13444649483972</v>
      </c>
      <c r="V102" s="72">
        <f>V39*Drivers!V75</f>
        <v>442.77938771731488</v>
      </c>
      <c r="W102" s="72">
        <f>W39*Drivers!W75</f>
        <v>483.7870483720439</v>
      </c>
      <c r="X102" s="72">
        <f>X39*Drivers!X75</f>
        <v>529.77757193013053</v>
      </c>
      <c r="Y102" s="72">
        <f>Y39*Drivers!Y75</f>
        <v>578.43253977170855</v>
      </c>
      <c r="Z102" s="72">
        <f>Z39*Drivers!Z75</f>
        <v>607.03782327371425</v>
      </c>
      <c r="AA102" s="72">
        <f>AA39*Drivers!AA75</f>
        <v>654.69706128833411</v>
      </c>
      <c r="AB102" s="72">
        <f>AB39*Drivers!AB75</f>
        <v>707.44067830580821</v>
      </c>
      <c r="AC102" s="72">
        <f>AC39*Drivers!AC75</f>
        <v>765.81108563864518</v>
      </c>
      <c r="AD102" s="72">
        <f>AD39*Drivers!AD75</f>
        <v>770.29000567646472</v>
      </c>
      <c r="AE102" s="72">
        <f>AE39*Drivers!AE75</f>
        <v>824.72621199145965</v>
      </c>
      <c r="AF102" s="72">
        <f>AF39*Drivers!AF75</f>
        <v>886.43477883477408</v>
      </c>
      <c r="AG102" s="72">
        <f>AG39*Drivers!AG75</f>
        <v>956.25518450154311</v>
      </c>
      <c r="AH102" s="51"/>
    </row>
    <row r="103" spans="1:39" outlineLevel="2" x14ac:dyDescent="0.2">
      <c r="AH103" s="51"/>
    </row>
    <row r="104" spans="1:39" s="16" customFormat="1" outlineLevel="2" x14ac:dyDescent="0.2">
      <c r="A104" s="16" t="s">
        <v>64</v>
      </c>
      <c r="B104" s="22"/>
      <c r="C104" s="22"/>
      <c r="D104" s="22"/>
      <c r="E104" s="22"/>
      <c r="F104" s="22"/>
      <c r="G104" s="22"/>
      <c r="H104" s="22"/>
      <c r="I104" s="22"/>
      <c r="J104" s="22"/>
      <c r="K104" s="22"/>
      <c r="L104" s="22"/>
      <c r="M104" s="22"/>
      <c r="N104" s="22"/>
      <c r="O104" s="22"/>
      <c r="P104" s="22"/>
      <c r="Q104" s="22"/>
      <c r="R104" s="22"/>
      <c r="S104" s="22"/>
      <c r="T104" s="22"/>
      <c r="U104" s="22"/>
      <c r="V104" s="22">
        <f t="shared" ref="V104:AG104" si="30">SUM(V105:V117)</f>
        <v>343.94384622074864</v>
      </c>
      <c r="W104" s="22">
        <f t="shared" si="30"/>
        <v>1426.2274883225787</v>
      </c>
      <c r="X104" s="22">
        <f t="shared" si="30"/>
        <v>2634.0832659970411</v>
      </c>
      <c r="Y104" s="22">
        <f t="shared" si="30"/>
        <v>3980.9074557278932</v>
      </c>
      <c r="Z104" s="22">
        <f t="shared" si="30"/>
        <v>5144.3705453262855</v>
      </c>
      <c r="AA104" s="22">
        <f t="shared" si="30"/>
        <v>5757.2057781455896</v>
      </c>
      <c r="AB104" s="22">
        <f t="shared" si="30"/>
        <v>6444.5202851377098</v>
      </c>
      <c r="AC104" s="22">
        <f t="shared" si="30"/>
        <v>7214.259658249287</v>
      </c>
      <c r="AD104" s="22">
        <f t="shared" si="30"/>
        <v>8078.6115989569971</v>
      </c>
      <c r="AE104" s="22">
        <f t="shared" si="30"/>
        <v>9052.6685162948961</v>
      </c>
      <c r="AF104" s="22">
        <f t="shared" si="30"/>
        <v>10144.290948085269</v>
      </c>
      <c r="AG104" s="22">
        <f t="shared" si="30"/>
        <v>11366.021009100459</v>
      </c>
      <c r="AH104" s="63"/>
      <c r="AI104" s="29" t="s">
        <v>63</v>
      </c>
      <c r="AJ104" s="30" t="s">
        <v>40</v>
      </c>
      <c r="AK104" s="30" t="s">
        <v>42</v>
      </c>
      <c r="AL104" s="31" t="s">
        <v>41</v>
      </c>
      <c r="AM104" s="93"/>
    </row>
    <row r="105" spans="1:39" outlineLevel="2" x14ac:dyDescent="0.2">
      <c r="A105" s="4" t="str" cm="1">
        <f t="array" ref="A105">INDEX($A$3:$AG$3, 1, AL105)</f>
        <v>FQ1'24A</v>
      </c>
      <c r="B105" s="11"/>
      <c r="C105" s="11"/>
      <c r="D105" s="11"/>
      <c r="E105" s="11"/>
      <c r="F105" s="11"/>
      <c r="G105" s="11"/>
      <c r="H105" s="11"/>
      <c r="I105" s="11"/>
      <c r="J105" s="11"/>
      <c r="K105" s="11"/>
      <c r="L105" s="11"/>
      <c r="M105" s="11"/>
      <c r="N105" s="11"/>
      <c r="O105" s="11"/>
      <c r="P105" s="11"/>
      <c r="Q105" s="11"/>
      <c r="R105" s="11"/>
      <c r="S105" s="11"/>
      <c r="T105" s="11"/>
      <c r="U105" s="11"/>
      <c r="V105" s="11">
        <f>IF($A105=V$3,$AI105/($AJ105*4)*$AK105,IF(SUM($A105:U105)+$AI105/($AJ105*4)*(1-$AK105)&gt;=$AI105,$AI105-SUM($A105:U105),$AI105/($AJ105*4)))</f>
        <v>343.94384622074864</v>
      </c>
      <c r="W105" s="11">
        <f>IF($A105=W$3,$AI105/($AJ105*4)*$AK105,IF(SUM($A105:V105)+$AI105/($AJ105*4)*(1-$AK105)&gt;=$AI105,$AI105-SUM($A105:V105),$AI105/($AJ105*4)))</f>
        <v>1042.254079456814</v>
      </c>
      <c r="X105" s="11">
        <f>IF($A105=X$3,$AI105/($AJ105*4)*$AK105,IF(SUM($A105:W105)+$AI105/($AJ105*4)*(1-$AK105)&gt;=$AI105,$AI105-SUM($A105:W105),$AI105/($AJ105*4)))</f>
        <v>1042.254079456814</v>
      </c>
      <c r="Y105" s="11">
        <f>IF($A105=Y$3,$AI105/($AJ105*4)*$AK105,IF(SUM($A105:X105)+$AI105/($AJ105*4)*(1-$AK105)&gt;=$AI105,$AI105-SUM($A105:X105),$AI105/($AJ105*4)))</f>
        <v>1042.254079456814</v>
      </c>
      <c r="Z105" s="11">
        <f>IF($A105=Z$3,$AI105/($AJ105*4)*$AK105,IF(SUM($A105:Y105)+$AI105/($AJ105*4)*(1-$AK105)&gt;=$AI105,$AI105-SUM($A105:Y105),$AI105/($AJ105*4)))</f>
        <v>698.31023323606541</v>
      </c>
      <c r="AA105" s="11">
        <f>IF($A105=AA$3,$AI105/($AJ105*4)*$AK105,IF(SUM($A105:Z105)+$AI105/($AJ105*4)*(1-$AK105)&gt;=$AI105,$AI105-SUM($A105:Z105),$AI105/($AJ105*4)))</f>
        <v>0</v>
      </c>
      <c r="AB105" s="11">
        <f>IF($A105=AB$3,$AI105/($AJ105*4)*$AK105,IF(SUM($A105:AA105)+$AI105/($AJ105*4)*(1-$AK105)&gt;=$AI105,$AI105-SUM($A105:AA105),$AI105/($AJ105*4)))</f>
        <v>0</v>
      </c>
      <c r="AC105" s="11">
        <f>IF($A105=AC$3,$AI105/($AJ105*4)*$AK105,IF(SUM($A105:AB105)+$AI105/($AJ105*4)*(1-$AK105)&gt;=$AI105,$AI105-SUM($A105:AB105),$AI105/($AJ105*4)))</f>
        <v>0</v>
      </c>
      <c r="AD105" s="11">
        <f>IF($A105=AD$3,$AI105/($AJ105*4)*$AK105,IF(SUM($A105:AC105)+$AI105/($AJ105*4)*(1-$AK105)&gt;=$AI105,$AI105-SUM($A105:AC105),$AI105/($AJ105*4)))</f>
        <v>0</v>
      </c>
      <c r="AE105" s="11">
        <f>IF($A105=AE$3,$AI105/($AJ105*4)*$AK105,IF(SUM($A105:AD105)+$AI105/($AJ105*4)*(1-$AK105)&gt;=$AI105,$AI105-SUM($A105:AD105),$AI105/($AJ105*4)))</f>
        <v>0</v>
      </c>
      <c r="AF105" s="11">
        <f>IF($A105=AF$3,$AI105/($AJ105*4)*$AK105,IF(SUM($A105:AE105)+$AI105/($AJ105*4)*(1-$AK105)&gt;=$AI105,$AI105-SUM($A105:AE105),$AI105/($AJ105*4)))</f>
        <v>0</v>
      </c>
      <c r="AG105" s="11">
        <f>IF($A105=AG$3,$AI105/($AJ105*4)*$AK105,IF(SUM($A105:AF105)+$AI105/($AJ105*4)*(1-$AK105)&gt;=$AI105,$AI105-SUM($A105:AF105),$AI105/($AJ105*4)))</f>
        <v>0</v>
      </c>
      <c r="AH105" s="51"/>
      <c r="AI105" s="27" cm="1">
        <f t="array" ref="AI105">INDEX($A$100:$AG$100, 1, AL105)</f>
        <v>4169.016317827256</v>
      </c>
      <c r="AJ105" s="73" cm="1">
        <f t="array" ref="AJ105">INDEX(Drivers!$A$31:$AG$31, 1, AL105)</f>
        <v>1</v>
      </c>
      <c r="AK105" s="74" cm="1">
        <f t="array" ref="AK105">INDEX(Drivers!$A$35:$AG$35, 1, AL105)</f>
        <v>0.33</v>
      </c>
      <c r="AL105" s="48">
        <v>22</v>
      </c>
      <c r="AM105" s="94"/>
    </row>
    <row r="106" spans="1:39" outlineLevel="2" x14ac:dyDescent="0.2">
      <c r="A106" s="4" t="str" cm="1">
        <f t="array" ref="A106">INDEX($A$3:$AG$3, 1, AL106)</f>
        <v>FQ2'24A</v>
      </c>
      <c r="B106" s="11"/>
      <c r="C106" s="11"/>
      <c r="D106" s="11"/>
      <c r="E106" s="11"/>
      <c r="F106" s="11"/>
      <c r="G106" s="11"/>
      <c r="H106" s="11"/>
      <c r="I106" s="11"/>
      <c r="J106" s="11"/>
      <c r="K106" s="11"/>
      <c r="L106" s="11"/>
      <c r="M106" s="11"/>
      <c r="N106" s="11"/>
      <c r="O106" s="11"/>
      <c r="P106" s="11"/>
      <c r="Q106" s="11"/>
      <c r="R106" s="11"/>
      <c r="S106" s="11"/>
      <c r="T106" s="11"/>
      <c r="U106" s="11"/>
      <c r="V106" s="11"/>
      <c r="W106" s="11">
        <f>IF($A106=W$3,$AI106/($AJ106*4)*$AK106,IF(SUM($A106:V106)+$AI106/($AJ106*4)*(1-$AK106)&gt;=$AI106,$AI106-SUM($A106:V106),$AI106/($AJ106*4)))</f>
        <v>383.97340886576478</v>
      </c>
      <c r="X106" s="11">
        <f>IF($A106=X$3,$AI106/($AJ106*4)*$AK106,IF(SUM($A106:W106)+$AI106/($AJ106*4)*(1-$AK106)&gt;=$AI106,$AI106-SUM($A106:W106),$AI106/($AJ106*4)))</f>
        <v>1163.5557844417115</v>
      </c>
      <c r="Y106" s="11">
        <f>IF($A106=Y$3,$AI106/($AJ106*4)*$AK106,IF(SUM($A106:X106)+$AI106/($AJ106*4)*(1-$AK106)&gt;=$AI106,$AI106-SUM($A106:X106),$AI106/($AJ106*4)))</f>
        <v>1163.5557844417115</v>
      </c>
      <c r="Z106" s="11">
        <f>IF($A106=Z$3,$AI106/($AJ106*4)*$AK106,IF(SUM($A106:Y106)+$AI106/($AJ106*4)*(1-$AK106)&gt;=$AI106,$AI106-SUM($A106:Y106),$AI106/($AJ106*4)))</f>
        <v>1163.5557844417115</v>
      </c>
      <c r="AA106" s="11">
        <f>IF($A106=AA$3,$AI106/($AJ106*4)*$AK106,IF(SUM($A106:Z106)+$AI106/($AJ106*4)*(1-$AK106)&gt;=$AI106,$AI106-SUM($A106:Z106),$AI106/($AJ106*4)))</f>
        <v>779.58237557594657</v>
      </c>
      <c r="AB106" s="11">
        <f>IF($A106=AB$3,$AI106/($AJ106*4)*$AK106,IF(SUM($A106:AA106)+$AI106/($AJ106*4)*(1-$AK106)&gt;=$AI106,$AI106-SUM($A106:AA106),$AI106/($AJ106*4)))</f>
        <v>0</v>
      </c>
      <c r="AC106" s="11">
        <f>IF($A106=AC$3,$AI106/($AJ106*4)*$AK106,IF(SUM($A106:AB106)+$AI106/($AJ106*4)*(1-$AK106)&gt;=$AI106,$AI106-SUM($A106:AB106),$AI106/($AJ106*4)))</f>
        <v>0</v>
      </c>
      <c r="AD106" s="11">
        <f>IF($A106=AD$3,$AI106/($AJ106*4)*$AK106,IF(SUM($A106:AC106)+$AI106/($AJ106*4)*(1-$AK106)&gt;=$AI106,$AI106-SUM($A106:AC106),$AI106/($AJ106*4)))</f>
        <v>0</v>
      </c>
      <c r="AE106" s="11">
        <f>IF($A106=AE$3,$AI106/($AJ106*4)*$AK106,IF(SUM($A106:AD106)+$AI106/($AJ106*4)*(1-$AK106)&gt;=$AI106,$AI106-SUM($A106:AD106),$AI106/($AJ106*4)))</f>
        <v>0</v>
      </c>
      <c r="AF106" s="11">
        <f>IF($A106=AF$3,$AI106/($AJ106*4)*$AK106,IF(SUM($A106:AE106)+$AI106/($AJ106*4)*(1-$AK106)&gt;=$AI106,$AI106-SUM($A106:AE106),$AI106/($AJ106*4)))</f>
        <v>0</v>
      </c>
      <c r="AG106" s="11">
        <f>IF($A106=AG$3,$AI106/($AJ106*4)*$AK106,IF(SUM($A106:AF106)+$AI106/($AJ106*4)*(1-$AK106)&gt;=$AI106,$AI106-SUM($A106:AF106),$AI106/($AJ106*4)))</f>
        <v>0</v>
      </c>
      <c r="AH106" s="51"/>
      <c r="AI106" s="27" cm="1">
        <f t="array" ref="AI106">INDEX($A$100:$AG$100, 1, AL106)</f>
        <v>4654.2231377668459</v>
      </c>
      <c r="AJ106" s="73" cm="1">
        <f t="array" ref="AJ106">INDEX(Drivers!$A$31:$AG$31, 1, AL106)</f>
        <v>1</v>
      </c>
      <c r="AK106" s="74" cm="1">
        <f t="array" ref="AK106">INDEX(Drivers!$A$35:$AG$35, 1, AL106)</f>
        <v>0.33</v>
      </c>
      <c r="AL106" s="28">
        <f t="shared" ref="AL106:AL116" si="31">AL105+1</f>
        <v>23</v>
      </c>
      <c r="AM106" s="94"/>
    </row>
    <row r="107" spans="1:39" outlineLevel="2" x14ac:dyDescent="0.2">
      <c r="A107" s="4" t="str" cm="1">
        <f t="array" ref="A107">INDEX($A$3:$AG$3, 1, AL107)</f>
        <v>FQ3'24A</v>
      </c>
      <c r="B107" s="11"/>
      <c r="C107" s="11"/>
      <c r="D107" s="11"/>
      <c r="E107" s="11"/>
      <c r="F107" s="11"/>
      <c r="G107" s="11"/>
      <c r="H107" s="11"/>
      <c r="I107" s="11"/>
      <c r="J107" s="11"/>
      <c r="K107" s="11"/>
      <c r="L107" s="11"/>
      <c r="M107" s="11"/>
      <c r="N107" s="11"/>
      <c r="O107" s="11"/>
      <c r="P107" s="11"/>
      <c r="Q107" s="11"/>
      <c r="R107" s="11"/>
      <c r="S107" s="11"/>
      <c r="T107" s="11"/>
      <c r="U107" s="11"/>
      <c r="V107" s="11"/>
      <c r="W107" s="11"/>
      <c r="X107" s="11">
        <f>IF($A107=X$3,$AI107/($AJ107*4)*$AK107,IF(SUM($A107:W107)+$AI107/($AJ107*4)*(1-$AK107)&gt;=$AI107,$AI107-SUM($A107:W107),$AI107/($AJ107*4)))</f>
        <v>428.27340209851559</v>
      </c>
      <c r="Y107" s="11">
        <f>IF($A107=Y$3,$AI107/($AJ107*4)*$AK107,IF(SUM($A107:X107)+$AI107/($AJ107*4)*(1-$AK107)&gt;=$AI107,$AI107-SUM($A107:X107),$AI107/($AJ107*4)))</f>
        <v>1297.7981881773198</v>
      </c>
      <c r="Z107" s="11">
        <f>IF($A107=Z$3,$AI107/($AJ107*4)*$AK107,IF(SUM($A107:Y107)+$AI107/($AJ107*4)*(1-$AK107)&gt;=$AI107,$AI107-SUM($A107:Y107),$AI107/($AJ107*4)))</f>
        <v>1297.7981881773198</v>
      </c>
      <c r="AA107" s="11">
        <f>IF($A107=AA$3,$AI107/($AJ107*4)*$AK107,IF(SUM($A107:Z107)+$AI107/($AJ107*4)*(1-$AK107)&gt;=$AI107,$AI107-SUM($A107:Z107),$AI107/($AJ107*4)))</f>
        <v>1297.7981881773198</v>
      </c>
      <c r="AB107" s="11">
        <f>IF($A107=AB$3,$AI107/($AJ107*4)*$AK107,IF(SUM($A107:AA107)+$AI107/($AJ107*4)*(1-$AK107)&gt;=$AI107,$AI107-SUM($A107:AA107),$AI107/($AJ107*4)))</f>
        <v>869.52478607880403</v>
      </c>
      <c r="AC107" s="11">
        <f>IF($A107=AC$3,$AI107/($AJ107*4)*$AK107,IF(SUM($A107:AB107)+$AI107/($AJ107*4)*(1-$AK107)&gt;=$AI107,$AI107-SUM($A107:AB107),$AI107/($AJ107*4)))</f>
        <v>0</v>
      </c>
      <c r="AD107" s="11">
        <f>IF($A107=AD$3,$AI107/($AJ107*4)*$AK107,IF(SUM($A107:AC107)+$AI107/($AJ107*4)*(1-$AK107)&gt;=$AI107,$AI107-SUM($A107:AC107),$AI107/($AJ107*4)))</f>
        <v>0</v>
      </c>
      <c r="AE107" s="11">
        <f>IF($A107=AE$3,$AI107/($AJ107*4)*$AK107,IF(SUM($A107:AD107)+$AI107/($AJ107*4)*(1-$AK107)&gt;=$AI107,$AI107-SUM($A107:AD107),$AI107/($AJ107*4)))</f>
        <v>0</v>
      </c>
      <c r="AF107" s="11">
        <f>IF($A107=AF$3,$AI107/($AJ107*4)*$AK107,IF(SUM($A107:AE107)+$AI107/($AJ107*4)*(1-$AK107)&gt;=$AI107,$AI107-SUM($A107:AE107),$AI107/($AJ107*4)))</f>
        <v>0</v>
      </c>
      <c r="AG107" s="11">
        <f>IF($A107=AG$3,$AI107/($AJ107*4)*$AK107,IF(SUM($A107:AF107)+$AI107/($AJ107*4)*(1-$AK107)&gt;=$AI107,$AI107-SUM($A107:AF107),$AI107/($AJ107*4)))</f>
        <v>0</v>
      </c>
      <c r="AH107" s="51"/>
      <c r="AI107" s="27" cm="1">
        <f t="array" ref="AI107">INDEX($A$100:$AG$100, 1, AL107)</f>
        <v>5191.1927527092794</v>
      </c>
      <c r="AJ107" s="73" cm="1">
        <f t="array" ref="AJ107">INDEX(Drivers!$A$31:$AG$31, 1, AL107)</f>
        <v>1</v>
      </c>
      <c r="AK107" s="74" cm="1">
        <f t="array" ref="AK107">INDEX(Drivers!$A$35:$AG$35, 1, AL107)</f>
        <v>0.33</v>
      </c>
      <c r="AL107" s="28">
        <f t="shared" si="31"/>
        <v>24</v>
      </c>
      <c r="AM107" s="94"/>
    </row>
    <row r="108" spans="1:39" outlineLevel="2" x14ac:dyDescent="0.2">
      <c r="A108" s="4" t="str" cm="1">
        <f t="array" ref="A108">INDEX($A$3:$AG$3, 1, AL108)</f>
        <v>FQ4'24A</v>
      </c>
      <c r="B108" s="11"/>
      <c r="C108" s="11"/>
      <c r="D108" s="11"/>
      <c r="E108" s="11"/>
      <c r="F108" s="11"/>
      <c r="G108" s="11"/>
      <c r="H108" s="11"/>
      <c r="I108" s="11"/>
      <c r="J108" s="11"/>
      <c r="K108" s="11"/>
      <c r="L108" s="11"/>
      <c r="M108" s="11"/>
      <c r="N108" s="11"/>
      <c r="O108" s="11"/>
      <c r="P108" s="11"/>
      <c r="Q108" s="11"/>
      <c r="R108" s="11"/>
      <c r="S108" s="11"/>
      <c r="T108" s="11"/>
      <c r="U108" s="11"/>
      <c r="V108" s="11"/>
      <c r="W108" s="11"/>
      <c r="X108" s="11"/>
      <c r="Y108" s="11">
        <f>IF($A108=Y$3,$AI108/($AJ108*4)*$AK108,IF(SUM($A108:X108)+$AI108/($AJ108*4)*(1-$AK108)&gt;=$AI108,$AI108-SUM($A108:X108),$AI108/($AJ108*4)))</f>
        <v>477.2994036520476</v>
      </c>
      <c r="Z108" s="11">
        <f>IF($A108=Z$3,$AI108/($AJ108*4)*$AK108,IF(SUM($A108:Y108)+$AI108/($AJ108*4)*(1-$AK108)&gt;=$AI108,$AI108-SUM($A108:Y108),$AI108/($AJ108*4)))</f>
        <v>1446.361829248629</v>
      </c>
      <c r="AA108" s="11">
        <f>IF($A108=AA$3,$AI108/($AJ108*4)*$AK108,IF(SUM($A108:Z108)+$AI108/($AJ108*4)*(1-$AK108)&gt;=$AI108,$AI108-SUM($A108:Z108),$AI108/($AJ108*4)))</f>
        <v>1446.361829248629</v>
      </c>
      <c r="AB108" s="11">
        <f>IF($A108=AB$3,$AI108/($AJ108*4)*$AK108,IF(SUM($A108:AA108)+$AI108/($AJ108*4)*(1-$AK108)&gt;=$AI108,$AI108-SUM($A108:AA108),$AI108/($AJ108*4)))</f>
        <v>1446.361829248629</v>
      </c>
      <c r="AC108" s="11">
        <f>IF($A108=AC$3,$AI108/($AJ108*4)*$AK108,IF(SUM($A108:AB108)+$AI108/($AJ108*4)*(1-$AK108)&gt;=$AI108,$AI108-SUM($A108:AB108),$AI108/($AJ108*4)))</f>
        <v>969.06242559658131</v>
      </c>
      <c r="AD108" s="11">
        <f>IF($A108=AD$3,$AI108/($AJ108*4)*$AK108,IF(SUM($A108:AC108)+$AI108/($AJ108*4)*(1-$AK108)&gt;=$AI108,$AI108-SUM($A108:AC108),$AI108/($AJ108*4)))</f>
        <v>0</v>
      </c>
      <c r="AE108" s="11">
        <f>IF($A108=AE$3,$AI108/($AJ108*4)*$AK108,IF(SUM($A108:AD108)+$AI108/($AJ108*4)*(1-$AK108)&gt;=$AI108,$AI108-SUM($A108:AD108),$AI108/($AJ108*4)))</f>
        <v>0</v>
      </c>
      <c r="AF108" s="11">
        <f>IF($A108=AF$3,$AI108/($AJ108*4)*$AK108,IF(SUM($A108:AE108)+$AI108/($AJ108*4)*(1-$AK108)&gt;=$AI108,$AI108-SUM($A108:AE108),$AI108/($AJ108*4)))</f>
        <v>0</v>
      </c>
      <c r="AG108" s="11">
        <f>IF($A108=AG$3,$AI108/($AJ108*4)*$AK108,IF(SUM($A108:AF108)+$AI108/($AJ108*4)*(1-$AK108)&gt;=$AI108,$AI108-SUM($A108:AF108),$AI108/($AJ108*4)))</f>
        <v>0</v>
      </c>
      <c r="AH108" s="51"/>
      <c r="AI108" s="27" cm="1">
        <f t="array" ref="AI108">INDEX($A$100:$AG$100, 1, AL108)</f>
        <v>5785.4473169945159</v>
      </c>
      <c r="AJ108" s="73" cm="1">
        <f t="array" ref="AJ108">INDEX(Drivers!$A$31:$AG$31, 1, AL108)</f>
        <v>1</v>
      </c>
      <c r="AK108" s="74" cm="1">
        <f t="array" ref="AK108">INDEX(Drivers!$A$35:$AG$35, 1, AL108)</f>
        <v>0.33</v>
      </c>
      <c r="AL108" s="28">
        <f t="shared" si="31"/>
        <v>25</v>
      </c>
      <c r="AM108" s="94"/>
    </row>
    <row r="109" spans="1:39" outlineLevel="2" x14ac:dyDescent="0.2">
      <c r="A109" s="4" t="str" cm="1">
        <f t="array" ref="A109">INDEX($A$3:$AG$3, 1, AL109)</f>
        <v>FQ1'25A</v>
      </c>
      <c r="B109" s="11"/>
      <c r="C109" s="11"/>
      <c r="D109" s="11"/>
      <c r="E109" s="11"/>
      <c r="F109" s="11"/>
      <c r="G109" s="11"/>
      <c r="H109" s="11"/>
      <c r="I109" s="11"/>
      <c r="J109" s="11"/>
      <c r="K109" s="11"/>
      <c r="L109" s="11"/>
      <c r="M109" s="11"/>
      <c r="N109" s="11"/>
      <c r="O109" s="11"/>
      <c r="P109" s="11"/>
      <c r="Q109" s="11"/>
      <c r="R109" s="11"/>
      <c r="S109" s="11"/>
      <c r="T109" s="11"/>
      <c r="U109" s="11"/>
      <c r="V109" s="11"/>
      <c r="W109" s="11"/>
      <c r="X109" s="11"/>
      <c r="Y109" s="11"/>
      <c r="Z109" s="11">
        <f>IF($A109=Z$3,$AI109/($AJ109*4)*$AK109,IF(SUM($A109:Y109)+$AI109/($AJ109*4)*(1-$AK109)&gt;=$AI109,$AI109-SUM($A109:Y109),$AI109/($AJ109*4)))</f>
        <v>538.34451022255928</v>
      </c>
      <c r="AA109" s="11">
        <f>IF($A109=AA$3,$AI109/($AJ109*4)*$AK109,IF(SUM($A109:Z109)+$AI109/($AJ109*4)*(1-$AK109)&gt;=$AI109,$AI109-SUM($A109:Z109),$AI109/($AJ109*4)))</f>
        <v>1631.3470006744219</v>
      </c>
      <c r="AB109" s="11">
        <f>IF($A109=AB$3,$AI109/($AJ109*4)*$AK109,IF(SUM($A109:AA109)+$AI109/($AJ109*4)*(1-$AK109)&gt;=$AI109,$AI109-SUM($A109:AA109),$AI109/($AJ109*4)))</f>
        <v>1631.3470006744219</v>
      </c>
      <c r="AC109" s="11">
        <f>IF($A109=AC$3,$AI109/($AJ109*4)*$AK109,IF(SUM($A109:AB109)+$AI109/($AJ109*4)*(1-$AK109)&gt;=$AI109,$AI109-SUM($A109:AB109),$AI109/($AJ109*4)))</f>
        <v>1631.3470006744219</v>
      </c>
      <c r="AD109" s="11">
        <f>IF($A109=AD$3,$AI109/($AJ109*4)*$AK109,IF(SUM($A109:AC109)+$AI109/($AJ109*4)*(1-$AK109)&gt;=$AI109,$AI109-SUM($A109:AC109),$AI109/($AJ109*4)))</f>
        <v>1093.0024904518632</v>
      </c>
      <c r="AE109" s="11">
        <f>IF($A109=AE$3,$AI109/($AJ109*4)*$AK109,IF(SUM($A109:AD109)+$AI109/($AJ109*4)*(1-$AK109)&gt;=$AI109,$AI109-SUM($A109:AD109),$AI109/($AJ109*4)))</f>
        <v>0</v>
      </c>
      <c r="AF109" s="11">
        <f>IF($A109=AF$3,$AI109/($AJ109*4)*$AK109,IF(SUM($A109:AE109)+$AI109/($AJ109*4)*(1-$AK109)&gt;=$AI109,$AI109-SUM($A109:AE109),$AI109/($AJ109*4)))</f>
        <v>0</v>
      </c>
      <c r="AG109" s="11">
        <f>IF($A109=AG$3,$AI109/($AJ109*4)*$AK109,IF(SUM($A109:AF109)+$AI109/($AJ109*4)*(1-$AK109)&gt;=$AI109,$AI109-SUM($A109:AF109),$AI109/($AJ109*4)))</f>
        <v>0</v>
      </c>
      <c r="AH109" s="51"/>
      <c r="AI109" s="27" cm="1">
        <f t="array" ref="AI109">INDEX($A$100:$AG$100, 1, AL109)</f>
        <v>6525.3880026976876</v>
      </c>
      <c r="AJ109" s="73" cm="1">
        <f t="array" ref="AJ109">INDEX(Drivers!$A$31:$AG$31, 1, AL109)</f>
        <v>1</v>
      </c>
      <c r="AK109" s="74" cm="1">
        <f t="array" ref="AK109">INDEX(Drivers!$A$35:$AG$35, 1, AL109)</f>
        <v>0.33</v>
      </c>
      <c r="AL109" s="28">
        <f t="shared" si="31"/>
        <v>26</v>
      </c>
      <c r="AM109" s="94"/>
    </row>
    <row r="110" spans="1:39" outlineLevel="2" x14ac:dyDescent="0.2">
      <c r="A110" s="4" t="str" cm="1">
        <f t="array" ref="A110">INDEX($A$3:$AG$3, 1, AL110)</f>
        <v>FQ2'25A</v>
      </c>
      <c r="B110" s="11"/>
      <c r="C110" s="11"/>
      <c r="D110" s="11"/>
      <c r="E110" s="11"/>
      <c r="F110" s="11"/>
      <c r="G110" s="11"/>
      <c r="H110" s="11"/>
      <c r="I110" s="11"/>
      <c r="J110" s="11"/>
      <c r="K110" s="11"/>
      <c r="L110" s="11"/>
      <c r="M110" s="11"/>
      <c r="N110" s="11"/>
      <c r="O110" s="11"/>
      <c r="P110" s="11"/>
      <c r="Q110" s="11"/>
      <c r="R110" s="11"/>
      <c r="S110" s="11"/>
      <c r="T110" s="11"/>
      <c r="U110" s="11"/>
      <c r="V110" s="11"/>
      <c r="W110" s="11"/>
      <c r="X110" s="11"/>
      <c r="Y110" s="11"/>
      <c r="Z110" s="11"/>
      <c r="AA110" s="11">
        <f>IF($A110=AA$3,$AI110/($AJ110*4)*$AK110,IF(SUM($A110:Z110)+$AI110/($AJ110*4)*(1-$AK110)&gt;=$AI110,$AI110-SUM($A110:Z110),$AI110/($AJ110*4)))</f>
        <v>602.11638446927293</v>
      </c>
      <c r="AB110" s="11">
        <f>IF($A110=AB$3,$AI110/($AJ110*4)*$AK110,IF(SUM($A110:AA110)+$AI110/($AJ110*4)*(1-$AK110)&gt;=$AI110,$AI110-SUM($A110:AA110),$AI110/($AJ110*4)))</f>
        <v>1824.595104452342</v>
      </c>
      <c r="AC110" s="11">
        <f>IF($A110=AC$3,$AI110/($AJ110*4)*$AK110,IF(SUM($A110:AB110)+$AI110/($AJ110*4)*(1-$AK110)&gt;=$AI110,$AI110-SUM($A110:AB110),$AI110/($AJ110*4)))</f>
        <v>1824.595104452342</v>
      </c>
      <c r="AD110" s="11">
        <f>IF($A110=AD$3,$AI110/($AJ110*4)*$AK110,IF(SUM($A110:AC110)+$AI110/($AJ110*4)*(1-$AK110)&gt;=$AI110,$AI110-SUM($A110:AC110),$AI110/($AJ110*4)))</f>
        <v>1824.595104452342</v>
      </c>
      <c r="AE110" s="11">
        <f>IF($A110=AE$3,$AI110/($AJ110*4)*$AK110,IF(SUM($A110:AD110)+$AI110/($AJ110*4)*(1-$AK110)&gt;=$AI110,$AI110-SUM($A110:AD110),$AI110/($AJ110*4)))</f>
        <v>1222.4787199830689</v>
      </c>
      <c r="AF110" s="11">
        <f>IF($A110=AF$3,$AI110/($AJ110*4)*$AK110,IF(SUM($A110:AE110)+$AI110/($AJ110*4)*(1-$AK110)&gt;=$AI110,$AI110-SUM($A110:AE110),$AI110/($AJ110*4)))</f>
        <v>0</v>
      </c>
      <c r="AG110" s="11">
        <f>IF($A110=AG$3,$AI110/($AJ110*4)*$AK110,IF(SUM($A110:AF110)+$AI110/($AJ110*4)*(1-$AK110)&gt;=$AI110,$AI110-SUM($A110:AF110),$AI110/($AJ110*4)))</f>
        <v>0</v>
      </c>
      <c r="AH110" s="51"/>
      <c r="AI110" s="27" cm="1">
        <f t="array" ref="AI110">INDEX($A$100:$AG$100, 1, AL110)</f>
        <v>7298.3804178093678</v>
      </c>
      <c r="AJ110" s="73" cm="1">
        <f t="array" ref="AJ110">INDEX(Drivers!$A$31:$AG$31, 1, AL110)</f>
        <v>1</v>
      </c>
      <c r="AK110" s="74" cm="1">
        <f t="array" ref="AK110">INDEX(Drivers!$A$35:$AG$35, 1, AL110)</f>
        <v>0.33</v>
      </c>
      <c r="AL110" s="28">
        <f t="shared" si="31"/>
        <v>27</v>
      </c>
      <c r="AM110" s="94"/>
    </row>
    <row r="111" spans="1:39" outlineLevel="2" x14ac:dyDescent="0.2">
      <c r="A111" s="4" t="str" cm="1">
        <f t="array" ref="A111">INDEX($A$3:$AG$3, 1, AL111)</f>
        <v>FQ3'25A</v>
      </c>
      <c r="B111" s="11"/>
      <c r="C111" s="11"/>
      <c r="D111" s="11"/>
      <c r="E111" s="11"/>
      <c r="F111" s="11"/>
      <c r="G111" s="11"/>
      <c r="H111" s="11"/>
      <c r="I111" s="11"/>
      <c r="J111" s="11"/>
      <c r="K111" s="11"/>
      <c r="L111" s="11"/>
      <c r="M111" s="11"/>
      <c r="N111" s="11"/>
      <c r="O111" s="11"/>
      <c r="P111" s="11"/>
      <c r="Q111" s="11"/>
      <c r="R111" s="11"/>
      <c r="S111" s="11"/>
      <c r="T111" s="11"/>
      <c r="U111" s="11"/>
      <c r="V111" s="11"/>
      <c r="W111" s="11"/>
      <c r="X111" s="11"/>
      <c r="Y111" s="11"/>
      <c r="Z111" s="11"/>
      <c r="AA111" s="11"/>
      <c r="AB111" s="11">
        <f>IF($A111=AB$3,$AI111/($AJ111*4)*$AK111,IF(SUM($A111:AA111)+$AI111/($AJ111*4)*(1-$AK111)&gt;=$AI111,$AI111-SUM($A111:AA111),$AI111/($AJ111*4)))</f>
        <v>672.69156468351332</v>
      </c>
      <c r="AC111" s="11">
        <f>IF($A111=AC$3,$AI111/($AJ111*4)*$AK111,IF(SUM($A111:AB111)+$AI111/($AJ111*4)*(1-$AK111)&gt;=$AI111,$AI111-SUM($A111:AB111),$AI111/($AJ111*4)))</f>
        <v>2038.4592869197372</v>
      </c>
      <c r="AD111" s="11">
        <f>IF($A111=AD$3,$AI111/($AJ111*4)*$AK111,IF(SUM($A111:AC111)+$AI111/($AJ111*4)*(1-$AK111)&gt;=$AI111,$AI111-SUM($A111:AC111),$AI111/($AJ111*4)))</f>
        <v>2038.4592869197372</v>
      </c>
      <c r="AE111" s="11">
        <f>IF($A111=AE$3,$AI111/($AJ111*4)*$AK111,IF(SUM($A111:AD111)+$AI111/($AJ111*4)*(1-$AK111)&gt;=$AI111,$AI111-SUM($A111:AD111),$AI111/($AJ111*4)))</f>
        <v>2038.4592869197372</v>
      </c>
      <c r="AF111" s="11">
        <f>IF($A111=AF$3,$AI111/($AJ111*4)*$AK111,IF(SUM($A111:AE111)+$AI111/($AJ111*4)*(1-$AK111)&gt;=$AI111,$AI111-SUM($A111:AE111),$AI111/($AJ111*4)))</f>
        <v>1365.7677222362236</v>
      </c>
      <c r="AG111" s="11">
        <f>IF($A111=AG$3,$AI111/($AJ111*4)*$AK111,IF(SUM($A111:AF111)+$AI111/($AJ111*4)*(1-$AK111)&gt;=$AI111,$AI111-SUM($A111:AF111),$AI111/($AJ111*4)))</f>
        <v>0</v>
      </c>
      <c r="AH111" s="51"/>
      <c r="AI111" s="27" cm="1">
        <f t="array" ref="AI111">INDEX($A$100:$AG$100, 1, AL111)</f>
        <v>8153.8371476789489</v>
      </c>
      <c r="AJ111" s="73" cm="1">
        <f t="array" ref="AJ111">INDEX(Drivers!$A$31:$AG$31, 1, AL111)</f>
        <v>1</v>
      </c>
      <c r="AK111" s="74" cm="1">
        <f t="array" ref="AK111">INDEX(Drivers!$A$35:$AG$35, 1, AL111)</f>
        <v>0.33</v>
      </c>
      <c r="AL111" s="28">
        <f t="shared" si="31"/>
        <v>28</v>
      </c>
      <c r="AM111" s="94"/>
    </row>
    <row r="112" spans="1:39" outlineLevel="2" x14ac:dyDescent="0.2">
      <c r="A112" s="4" t="str" cm="1">
        <f t="array" ref="A112">INDEX($A$3:$AG$3, 1, AL112)</f>
        <v>FQ4'25A</v>
      </c>
      <c r="B112" s="11"/>
      <c r="C112" s="11"/>
      <c r="D112" s="11"/>
      <c r="E112" s="11"/>
      <c r="F112" s="11"/>
      <c r="G112" s="11"/>
      <c r="H112" s="11"/>
      <c r="I112" s="11"/>
      <c r="J112" s="11"/>
      <c r="K112" s="11"/>
      <c r="L112" s="11"/>
      <c r="M112" s="11"/>
      <c r="N112" s="11"/>
      <c r="O112" s="11"/>
      <c r="P112" s="11"/>
      <c r="Q112" s="11"/>
      <c r="R112" s="11"/>
      <c r="S112" s="11"/>
      <c r="T112" s="11"/>
      <c r="U112" s="11"/>
      <c r="V112" s="11"/>
      <c r="W112" s="11"/>
      <c r="X112" s="11"/>
      <c r="Y112" s="11"/>
      <c r="Z112" s="11"/>
      <c r="AA112" s="11"/>
      <c r="AB112" s="11"/>
      <c r="AC112" s="11">
        <f>IF($A112=AC$3,$AI112/($AJ112*4)*$AK112,IF(SUM($A112:AB112)+$AI112/($AJ112*4)*(1-$AK112)&gt;=$AI112,$AI112-SUM($A112:AB112),$AI112/($AJ112*4)))</f>
        <v>750.79584060620516</v>
      </c>
      <c r="AD112" s="11">
        <f>IF($A112=AD$3,$AI112/($AJ112*4)*$AK112,IF(SUM($A112:AC112)+$AI112/($AJ112*4)*(1-$AK112)&gt;=$AI112,$AI112-SUM($A112:AC112),$AI112/($AJ112*4)))</f>
        <v>2275.1389109278944</v>
      </c>
      <c r="AE112" s="11">
        <f>IF($A112=AE$3,$AI112/($AJ112*4)*$AK112,IF(SUM($A112:AD112)+$AI112/($AJ112*4)*(1-$AK112)&gt;=$AI112,$AI112-SUM($A112:AD112),$AI112/($AJ112*4)))</f>
        <v>2275.1389109278944</v>
      </c>
      <c r="AF112" s="11">
        <f>IF($A112=AF$3,$AI112/($AJ112*4)*$AK112,IF(SUM($A112:AE112)+$AI112/($AJ112*4)*(1-$AK112)&gt;=$AI112,$AI112-SUM($A112:AE112),$AI112/($AJ112*4)))</f>
        <v>2275.1389109278944</v>
      </c>
      <c r="AG112" s="11">
        <f>IF($A112=AG$3,$AI112/($AJ112*4)*$AK112,IF(SUM($A112:AF112)+$AI112/($AJ112*4)*(1-$AK112)&gt;=$AI112,$AI112-SUM($A112:AF112),$AI112/($AJ112*4)))</f>
        <v>1524.3430703216891</v>
      </c>
      <c r="AH112" s="51"/>
      <c r="AI112" s="27" cm="1">
        <f t="array" ref="AI112">INDEX($A$100:$AG$100, 1, AL112)</f>
        <v>9100.5556437115774</v>
      </c>
      <c r="AJ112" s="73" cm="1">
        <f t="array" ref="AJ112">INDEX(Drivers!$A$31:$AG$31, 1, AL112)</f>
        <v>1</v>
      </c>
      <c r="AK112" s="74" cm="1">
        <f t="array" ref="AK112">INDEX(Drivers!$A$35:$AG$35, 1, AL112)</f>
        <v>0.33</v>
      </c>
      <c r="AL112" s="28">
        <f t="shared" si="31"/>
        <v>29</v>
      </c>
      <c r="AM112" s="94"/>
    </row>
    <row r="113" spans="1:39" outlineLevel="2" x14ac:dyDescent="0.2">
      <c r="A113" s="4" t="str" cm="1">
        <f t="array" ref="A113">INDEX($A$3:$AG$3, 1, AL113)</f>
        <v>FQ1'26E</v>
      </c>
      <c r="B113" s="11"/>
      <c r="C113" s="11"/>
      <c r="D113" s="11"/>
      <c r="E113" s="11"/>
      <c r="F113" s="11"/>
      <c r="G113" s="11"/>
      <c r="H113" s="11"/>
      <c r="I113" s="11"/>
      <c r="J113" s="11"/>
      <c r="K113" s="11"/>
      <c r="L113" s="11"/>
      <c r="M113" s="11"/>
      <c r="N113" s="11"/>
      <c r="O113" s="11"/>
      <c r="P113" s="11"/>
      <c r="Q113" s="11"/>
      <c r="R113" s="11"/>
      <c r="S113" s="11"/>
      <c r="T113" s="11"/>
      <c r="U113" s="11"/>
      <c r="V113" s="11"/>
      <c r="W113" s="11"/>
      <c r="X113" s="11"/>
      <c r="Y113" s="11"/>
      <c r="Z113" s="11"/>
      <c r="AA113" s="11"/>
      <c r="AB113" s="11"/>
      <c r="AC113" s="11"/>
      <c r="AD113" s="11">
        <f>IF($A113=AD$3,$AI113/($AJ113*4)*$AK113,IF(SUM($A113:AC113)+$AI113/($AJ113*4)*(1-$AK113)&gt;=$AI113,$AI113-SUM($A113:AC113),$AI113/($AJ113*4)))</f>
        <v>847.41580620516004</v>
      </c>
      <c r="AE113" s="11">
        <f>IF($A113=AE$3,$AI113/($AJ113*4)*$AK113,IF(SUM($A113:AD113)+$AI113/($AJ113*4)*(1-$AK113)&gt;=$AI113,$AI113-SUM($A113:AD113),$AI113/($AJ113*4)))</f>
        <v>2567.9266854701818</v>
      </c>
      <c r="AF113" s="11">
        <f>IF($A113=AF$3,$AI113/($AJ113*4)*$AK113,IF(SUM($A113:AE113)+$AI113/($AJ113*4)*(1-$AK113)&gt;=$AI113,$AI113-SUM($A113:AE113),$AI113/($AJ113*4)))</f>
        <v>2567.9266854701818</v>
      </c>
      <c r="AG113" s="11">
        <f>IF($A113=AG$3,$AI113/($AJ113*4)*$AK113,IF(SUM($A113:AF113)+$AI113/($AJ113*4)*(1-$AK113)&gt;=$AI113,$AI113-SUM($A113:AF113),$AI113/($AJ113*4)))</f>
        <v>2567.9266854701818</v>
      </c>
      <c r="AH113" s="51"/>
      <c r="AI113" s="27" cm="1">
        <f t="array" ref="AI113">INDEX($A$100:$AG$100, 1, AL113)</f>
        <v>10271.706741880727</v>
      </c>
      <c r="AJ113" s="73" cm="1">
        <f t="array" ref="AJ113">INDEX(Drivers!$A$31:$AG$31, 1, AL113)</f>
        <v>1</v>
      </c>
      <c r="AK113" s="74" cm="1">
        <f t="array" ref="AK113">INDEX(Drivers!$A$35:$AG$35, 1, AL113)</f>
        <v>0.33</v>
      </c>
      <c r="AL113" s="28">
        <f t="shared" si="31"/>
        <v>30</v>
      </c>
      <c r="AM113" s="94"/>
    </row>
    <row r="114" spans="1:39" outlineLevel="2" x14ac:dyDescent="0.2">
      <c r="A114" s="4" t="str" cm="1">
        <f t="array" ref="A114">INDEX($A$3:$AG$3, 1, AL114)</f>
        <v>FQ2'26E</v>
      </c>
      <c r="B114" s="11"/>
      <c r="C114" s="11"/>
      <c r="D114" s="11"/>
      <c r="E114" s="11"/>
      <c r="F114" s="11"/>
      <c r="G114" s="11"/>
      <c r="H114" s="11"/>
      <c r="I114" s="11"/>
      <c r="J114" s="11"/>
      <c r="K114" s="11"/>
      <c r="L114" s="11"/>
      <c r="M114" s="11"/>
      <c r="N114" s="11"/>
      <c r="O114" s="11"/>
      <c r="P114" s="11"/>
      <c r="Q114" s="11"/>
      <c r="R114" s="11"/>
      <c r="S114" s="11"/>
      <c r="T114" s="11"/>
      <c r="U114" s="11"/>
      <c r="V114" s="11"/>
      <c r="W114" s="11"/>
      <c r="X114" s="11"/>
      <c r="Y114" s="11"/>
      <c r="Z114" s="11"/>
      <c r="AA114" s="11"/>
      <c r="AB114" s="11"/>
      <c r="AC114" s="11"/>
      <c r="AD114" s="11"/>
      <c r="AE114" s="11">
        <f>IF($A114=AE$3,$AI114/($AJ114*4)*$AK114,IF(SUM($A114:AD114)+$AI114/($AJ114*4)*(1-$AK114)&gt;=$AI114,$AI114-SUM($A114:AD114),$AI114/($AJ114*4)))</f>
        <v>948.66491299401446</v>
      </c>
      <c r="AF114" s="11">
        <f>IF($A114=AF$3,$AI114/($AJ114*4)*$AK114,IF(SUM($A114:AE114)+$AI114/($AJ114*4)*(1-$AK114)&gt;=$AI114,$AI114-SUM($A114:AE114),$AI114/($AJ114*4)))</f>
        <v>2874.7421605879226</v>
      </c>
      <c r="AG114" s="11">
        <f>IF($A114=AG$3,$AI114/($AJ114*4)*$AK114,IF(SUM($A114:AF114)+$AI114/($AJ114*4)*(1-$AK114)&gt;=$AI114,$AI114-SUM($A114:AF114),$AI114/($AJ114*4)))</f>
        <v>2874.7421605879226</v>
      </c>
      <c r="AH114" s="51"/>
      <c r="AI114" s="27" cm="1">
        <f t="array" ref="AI114">INDEX($A$100:$AG$100, 1, AL114)</f>
        <v>11498.968642351691</v>
      </c>
      <c r="AJ114" s="73" cm="1">
        <f t="array" ref="AJ114">INDEX(Drivers!$A$31:$AG$31, 1, AL114)</f>
        <v>1</v>
      </c>
      <c r="AK114" s="74" cm="1">
        <f t="array" ref="AK114">INDEX(Drivers!$A$35:$AG$35, 1, AL114)</f>
        <v>0.33</v>
      </c>
      <c r="AL114" s="28">
        <f t="shared" si="31"/>
        <v>31</v>
      </c>
      <c r="AM114" s="94"/>
    </row>
    <row r="115" spans="1:39" outlineLevel="2" x14ac:dyDescent="0.2">
      <c r="A115" s="4" t="str" cm="1">
        <f t="array" ref="A115">INDEX($A$3:$AG$3, 1, AL115)</f>
        <v>FQ3'26E</v>
      </c>
      <c r="B115" s="11"/>
      <c r="C115" s="11"/>
      <c r="D115" s="11"/>
      <c r="E115" s="11"/>
      <c r="F115" s="11"/>
      <c r="G115" s="11"/>
      <c r="H115" s="11"/>
      <c r="I115" s="11"/>
      <c r="J115" s="11"/>
      <c r="K115" s="11"/>
      <c r="L115" s="11"/>
      <c r="M115" s="11"/>
      <c r="N115" s="11"/>
      <c r="O115" s="11"/>
      <c r="P115" s="11"/>
      <c r="Q115" s="11"/>
      <c r="R115" s="11"/>
      <c r="S115" s="11"/>
      <c r="T115" s="11"/>
      <c r="U115" s="11"/>
      <c r="V115" s="11"/>
      <c r="W115" s="11"/>
      <c r="X115" s="11"/>
      <c r="Y115" s="11"/>
      <c r="Z115" s="11"/>
      <c r="AA115" s="11"/>
      <c r="AB115" s="11"/>
      <c r="AC115" s="11"/>
      <c r="AD115" s="11"/>
      <c r="AE115" s="11"/>
      <c r="AF115" s="11">
        <f>IF($A115=AF$3,$AI115/($AJ115*4)*$AK115,IF(SUM($A115:AE115)+$AI115/($AJ115*4)*(1-$AK115)&gt;=$AI115,$AI115-SUM($A115:AE115),$AI115/($AJ115*4)))</f>
        <v>1060.7154688630469</v>
      </c>
      <c r="AG115" s="11">
        <f>IF($A115=AG$3,$AI115/($AJ115*4)*$AK115,IF(SUM($A115:AF115)+$AI115/($AJ115*4)*(1-$AK115)&gt;=$AI115,$AI115-SUM($A115:AF115),$AI115/($AJ115*4)))</f>
        <v>3214.2892995849902</v>
      </c>
      <c r="AH115" s="51"/>
      <c r="AI115" s="27" cm="1">
        <f t="array" ref="AI115">INDEX($A$100:$AG$100, 1, AL115)</f>
        <v>12857.157198339961</v>
      </c>
      <c r="AJ115" s="73" cm="1">
        <f t="array" ref="AJ115">INDEX(Drivers!$A$31:$AG$31, 1, AL115)</f>
        <v>1</v>
      </c>
      <c r="AK115" s="74" cm="1">
        <f t="array" ref="AK115">INDEX(Drivers!$A$35:$AG$35, 1, AL115)</f>
        <v>0.33</v>
      </c>
      <c r="AL115" s="28">
        <f t="shared" si="31"/>
        <v>32</v>
      </c>
      <c r="AM115" s="94"/>
    </row>
    <row r="116" spans="1:39" outlineLevel="2" x14ac:dyDescent="0.2">
      <c r="A116" s="4" t="str" cm="1">
        <f t="array" ref="A116">INDEX($A$3:$AG$3, 1, AL116)</f>
        <v>FQ4'26E</v>
      </c>
      <c r="B116" s="11"/>
      <c r="C116" s="11"/>
      <c r="D116" s="11"/>
      <c r="E116" s="11"/>
      <c r="F116" s="11"/>
      <c r="G116" s="11"/>
      <c r="H116" s="11"/>
      <c r="I116" s="11"/>
      <c r="J116" s="11"/>
      <c r="K116" s="11"/>
      <c r="L116" s="11"/>
      <c r="M116" s="11"/>
      <c r="N116" s="11"/>
      <c r="O116" s="11"/>
      <c r="P116" s="11"/>
      <c r="Q116" s="11"/>
      <c r="R116" s="11"/>
      <c r="S116" s="11"/>
      <c r="T116" s="11"/>
      <c r="U116" s="11"/>
      <c r="V116" s="11"/>
      <c r="W116" s="11"/>
      <c r="X116" s="11"/>
      <c r="Y116" s="11"/>
      <c r="Z116" s="11"/>
      <c r="AA116" s="11"/>
      <c r="AB116" s="11"/>
      <c r="AC116" s="11"/>
      <c r="AD116" s="11"/>
      <c r="AE116" s="11"/>
      <c r="AF116" s="11"/>
      <c r="AG116" s="11">
        <f>IF($A116=AG$3,$AI116/($AJ116*4)*$AK116,IF(SUM($A116:AF116)+$AI116/($AJ116*4)*(1-$AK116)&gt;=$AI116,$AI116-SUM($A116:AF116),$AI116/($AJ116*4)))</f>
        <v>1184.7197931356752</v>
      </c>
      <c r="AH116" s="51"/>
      <c r="AI116" s="27" cm="1">
        <f t="array" ref="AI116">INDEX($A$100:$AG$100, 1, AL116)</f>
        <v>14360.239916796063</v>
      </c>
      <c r="AJ116" s="73" cm="1">
        <f t="array" ref="AJ116">INDEX(Drivers!$A$31:$AG$31, 1, AL116)</f>
        <v>1</v>
      </c>
      <c r="AK116" s="74" cm="1">
        <f t="array" ref="AK116">INDEX(Drivers!$A$35:$AG$35, 1, AL116)</f>
        <v>0.33</v>
      </c>
      <c r="AL116" s="28">
        <f t="shared" si="31"/>
        <v>33</v>
      </c>
      <c r="AM116" s="94"/>
    </row>
    <row r="117" spans="1:39" s="32" customFormat="1" outlineLevel="3" x14ac:dyDescent="0.2">
      <c r="AH117" s="97"/>
      <c r="AI117" s="39"/>
      <c r="AL117" s="40"/>
      <c r="AM117" s="39"/>
    </row>
    <row r="118" spans="1:39" s="6" customFormat="1" outlineLevel="2" x14ac:dyDescent="0.2">
      <c r="AH118" s="98"/>
    </row>
    <row r="119" spans="1:39" s="16" customFormat="1" outlineLevel="2" x14ac:dyDescent="0.2">
      <c r="A119" s="16" t="s">
        <v>121</v>
      </c>
      <c r="B119" s="22"/>
      <c r="C119" s="22"/>
      <c r="D119" s="22"/>
      <c r="E119" s="22"/>
      <c r="F119" s="22"/>
      <c r="G119" s="22"/>
      <c r="H119" s="22"/>
      <c r="I119" s="22"/>
      <c r="J119" s="22"/>
      <c r="K119" s="22"/>
      <c r="L119" s="22"/>
      <c r="M119" s="22"/>
      <c r="N119" s="22">
        <f t="shared" ref="N119:AG119" si="32">SUM(N120:N140)</f>
        <v>6.6341803305646438</v>
      </c>
      <c r="O119" s="22">
        <f t="shared" si="32"/>
        <v>27.445504183154195</v>
      </c>
      <c r="P119" s="22">
        <f t="shared" si="32"/>
        <v>50.477020015843095</v>
      </c>
      <c r="Q119" s="22">
        <f t="shared" si="32"/>
        <v>75.965582171171604</v>
      </c>
      <c r="R119" s="22">
        <f t="shared" si="32"/>
        <v>103.01140208541393</v>
      </c>
      <c r="S119" s="22">
        <f t="shared" si="32"/>
        <v>129.77355915652171</v>
      </c>
      <c r="T119" s="22">
        <f t="shared" si="32"/>
        <v>156.94059741000569</v>
      </c>
      <c r="U119" s="22">
        <f t="shared" si="32"/>
        <v>184.52919132561672</v>
      </c>
      <c r="V119" s="22">
        <f t="shared" si="32"/>
        <v>215.36146441713811</v>
      </c>
      <c r="W119" s="22">
        <f t="shared" si="32"/>
        <v>253.38745739491938</v>
      </c>
      <c r="X119" s="22">
        <f t="shared" si="32"/>
        <v>294.96778415710378</v>
      </c>
      <c r="Y119" s="22">
        <f t="shared" si="32"/>
        <v>340.45392676692472</v>
      </c>
      <c r="Z119" s="22">
        <f t="shared" si="32"/>
        <v>382.8091033803077</v>
      </c>
      <c r="AA119" s="22">
        <f t="shared" si="32"/>
        <v>413.89489384592957</v>
      </c>
      <c r="AB119" s="22">
        <f t="shared" si="32"/>
        <v>446.87191592191584</v>
      </c>
      <c r="AC119" s="22">
        <f t="shared" si="32"/>
        <v>481.94192982705749</v>
      </c>
      <c r="AD119" s="22">
        <f t="shared" si="32"/>
        <v>518.83687068374229</v>
      </c>
      <c r="AE119" s="22">
        <f t="shared" si="32"/>
        <v>557.76254309266903</v>
      </c>
      <c r="AF119" s="22">
        <f t="shared" si="32"/>
        <v>601.01967475999788</v>
      </c>
      <c r="AG119" s="22">
        <f t="shared" si="32"/>
        <v>649.2207069031208</v>
      </c>
      <c r="AH119" s="63"/>
      <c r="AI119" s="29" t="s">
        <v>63</v>
      </c>
      <c r="AJ119" s="30" t="s">
        <v>40</v>
      </c>
      <c r="AK119" s="30" t="s">
        <v>42</v>
      </c>
      <c r="AL119" s="31" t="s">
        <v>41</v>
      </c>
      <c r="AM119" s="93"/>
    </row>
    <row r="120" spans="1:39" outlineLevel="2" x14ac:dyDescent="0.2">
      <c r="A120" s="4" t="str" cm="1">
        <f t="array" ref="A120">INDEX($A$3:$AG$3, 1, AL120)</f>
        <v>FQ1'22A</v>
      </c>
      <c r="B120" s="11"/>
      <c r="C120" s="11"/>
      <c r="D120" s="11"/>
      <c r="E120" s="11"/>
      <c r="F120" s="11"/>
      <c r="G120" s="11"/>
      <c r="H120" s="11"/>
      <c r="I120" s="11"/>
      <c r="J120" s="11"/>
      <c r="K120" s="11"/>
      <c r="L120" s="11"/>
      <c r="M120" s="11"/>
      <c r="N120" s="11">
        <f>IF($A120=N$3,$AI120/($AJ120*4)*$AK120,IF(SUM($A120:M120)+$AI120/($AJ120*4)*(1-$AK120)&gt;=$AI120,$AI120-SUM($A120:M120),$AI120/($AJ120*4)))</f>
        <v>6.6341803305646438</v>
      </c>
      <c r="O120" s="11">
        <f>IF($A120=O$3,$AI120/($AJ120*4)*$AK120,IF(SUM($A120:N120)+$AI120/($AJ120*4)*(1-$AK120)&gt;=$AI120,$AI120-SUM($A120:N120),$AI120/($AJ120*4)))</f>
        <v>20.103576759286799</v>
      </c>
      <c r="P120" s="11">
        <f>IF($A120=P$3,$AI120/($AJ120*4)*$AK120,IF(SUM($A120:O120)+$AI120/($AJ120*4)*(1-$AK120)&gt;=$AI120,$AI120-SUM($A120:O120),$AI120/($AJ120*4)))</f>
        <v>20.103576759286799</v>
      </c>
      <c r="Q120" s="11">
        <f>IF($A120=Q$3,$AI120/($AJ120*4)*$AK120,IF(SUM($A120:P120)+$AI120/($AJ120*4)*(1-$AK120)&gt;=$AI120,$AI120-SUM($A120:P120),$AI120/($AJ120*4)))</f>
        <v>20.103576759286799</v>
      </c>
      <c r="R120" s="11">
        <f>IF($A120=R$3,$AI120/($AJ120*4)*$AK120,IF(SUM($A120:Q120)+$AI120/($AJ120*4)*(1-$AK120)&gt;=$AI120,$AI120-SUM($A120:Q120),$AI120/($AJ120*4)))</f>
        <v>20.103576759286799</v>
      </c>
      <c r="S120" s="11">
        <f>IF($A120=S$3,$AI120/($AJ120*4)*$AK120,IF(SUM($A120:R120)+$AI120/($AJ120*4)*(1-$AK120)&gt;=$AI120,$AI120-SUM($A120:R120),$AI120/($AJ120*4)))</f>
        <v>20.103576759286799</v>
      </c>
      <c r="T120" s="11">
        <f>IF($A120=T$3,$AI120/($AJ120*4)*$AK120,IF(SUM($A120:S120)+$AI120/($AJ120*4)*(1-$AK120)&gt;=$AI120,$AI120-SUM($A120:S120),$AI120/($AJ120*4)))</f>
        <v>20.103576759286799</v>
      </c>
      <c r="U120" s="11">
        <f>IF($A120=U$3,$AI120/($AJ120*4)*$AK120,IF(SUM($A120:T120)+$AI120/($AJ120*4)*(1-$AK120)&gt;=$AI120,$AI120-SUM($A120:T120),$AI120/($AJ120*4)))</f>
        <v>20.103576759286799</v>
      </c>
      <c r="V120" s="11">
        <f>IF($A120=V$3,$AI120/($AJ120*4)*$AK120,IF(SUM($A120:U120)+$AI120/($AJ120*4)*(1-$AK120)&gt;=$AI120,$AI120-SUM($A120:U120),$AI120/($AJ120*4)))</f>
        <v>20.103576759286799</v>
      </c>
      <c r="W120" s="11">
        <f>IF($A120=W$3,$AI120/($AJ120*4)*$AK120,IF(SUM($A120:V120)+$AI120/($AJ120*4)*(1-$AK120)&gt;=$AI120,$AI120-SUM($A120:V120),$AI120/($AJ120*4)))</f>
        <v>20.103576759286799</v>
      </c>
      <c r="X120" s="11">
        <f>IF($A120=X$3,$AI120/($AJ120*4)*$AK120,IF(SUM($A120:W120)+$AI120/($AJ120*4)*(1-$AK120)&gt;=$AI120,$AI120-SUM($A120:W120),$AI120/($AJ120*4)))</f>
        <v>20.103576759286799</v>
      </c>
      <c r="Y120" s="11">
        <f>IF($A120=Y$3,$AI120/($AJ120*4)*$AK120,IF(SUM($A120:X120)+$AI120/($AJ120*4)*(1-$AK120)&gt;=$AI120,$AI120-SUM($A120:X120),$AI120/($AJ120*4)))</f>
        <v>20.103576759286799</v>
      </c>
      <c r="Z120" s="11">
        <f>IF($A120=Z$3,$AI120/($AJ120*4)*$AK120,IF(SUM($A120:Y120)+$AI120/($AJ120*4)*(1-$AK120)&gt;=$AI120,$AI120-SUM($A120:Y120),$AI120/($AJ120*4)))</f>
        <v>13.469396428722206</v>
      </c>
      <c r="AA120" s="11">
        <f>IF($A120=AA$3,$AI120/($AJ120*4)*$AK120,IF(SUM($A120:Z120)+$AI120/($AJ120*4)*(1-$AK120)&gt;=$AI120,$AI120-SUM($A120:Z120),$AI120/($AJ120*4)))</f>
        <v>0</v>
      </c>
      <c r="AB120" s="11">
        <f>IF($A120=AB$3,$AI120/($AJ120*4)*$AK120,IF(SUM($A120:AA120)+$AI120/($AJ120*4)*(1-$AK120)&gt;=$AI120,$AI120-SUM($A120:AA120),$AI120/($AJ120*4)))</f>
        <v>0</v>
      </c>
      <c r="AC120" s="11">
        <f>IF($A120=AC$3,$AI120/($AJ120*4)*$AK120,IF(SUM($A120:AB120)+$AI120/($AJ120*4)*(1-$AK120)&gt;=$AI120,$AI120-SUM($A120:AB120),$AI120/($AJ120*4)))</f>
        <v>0</v>
      </c>
      <c r="AD120" s="11">
        <f>IF($A120=AD$3,$AI120/($AJ120*4)*$AK120,IF(SUM($A120:AC120)+$AI120/($AJ120*4)*(1-$AK120)&gt;=$AI120,$AI120-SUM($A120:AC120),$AI120/($AJ120*4)))</f>
        <v>0</v>
      </c>
      <c r="AE120" s="11">
        <f>IF($A120=AE$3,$AI120/($AJ120*4)*$AK120,IF(SUM($A120:AD120)+$AI120/($AJ120*4)*(1-$AK120)&gt;=$AI120,$AI120-SUM($A120:AD120),$AI120/($AJ120*4)))</f>
        <v>0</v>
      </c>
      <c r="AF120" s="11">
        <f>IF($A120=AF$3,$AI120/($AJ120*4)*$AK120,IF(SUM($A120:AE120)+$AI120/($AJ120*4)*(1-$AK120)&gt;=$AI120,$AI120-SUM($A120:AE120),$AI120/($AJ120*4)))</f>
        <v>0</v>
      </c>
      <c r="AG120" s="11">
        <f>IF($A120=AG$3,$AI120/($AJ120*4)*$AK120,IF(SUM($A120:AF120)+$AI120/($AJ120*4)*(1-$AK120)&gt;=$AI120,$AI120-SUM($A120:AF120),$AI120/($AJ120*4)))</f>
        <v>0</v>
      </c>
      <c r="AH120" s="51"/>
      <c r="AI120" s="27" cm="1">
        <f t="array" ref="AI120">INDEX($A$102:$AG$102, 1, AL120)</f>
        <v>241.2429211114416</v>
      </c>
      <c r="AJ120" s="73" cm="1">
        <f t="array" ref="AJ120">INDEX(Drivers!$A$32:$AG$32, 1, AL120)</f>
        <v>3</v>
      </c>
      <c r="AK120" s="74" cm="1">
        <f t="array" ref="AK120">INDEX(Drivers!$A$36:$AG$36, 1, AL120)</f>
        <v>0.33</v>
      </c>
      <c r="AL120" s="48">
        <v>14</v>
      </c>
      <c r="AM120" s="94"/>
    </row>
    <row r="121" spans="1:39" outlineLevel="2" x14ac:dyDescent="0.2">
      <c r="A121" s="4" t="str" cm="1">
        <f t="array" ref="A121">INDEX($A$3:$AG$3, 1, AL121)</f>
        <v>FQ2'22A</v>
      </c>
      <c r="B121" s="11"/>
      <c r="C121" s="11"/>
      <c r="D121" s="11"/>
      <c r="E121" s="11"/>
      <c r="F121" s="11"/>
      <c r="G121" s="11"/>
      <c r="H121" s="11"/>
      <c r="I121" s="11"/>
      <c r="J121" s="11"/>
      <c r="K121" s="11"/>
      <c r="L121" s="11"/>
      <c r="M121" s="11"/>
      <c r="N121" s="11"/>
      <c r="O121" s="11">
        <f>IF($A121=O$3,$AI121/($AJ121*4)*$AK121,IF(SUM($A121:N121)+$AI121/($AJ121*4)*(1-$AK121)&gt;=$AI121,$AI121-SUM($A121:N121),$AI121/($AJ121*4)))</f>
        <v>7.3419274238673955</v>
      </c>
      <c r="P121" s="11">
        <f>IF($A121=P$3,$AI121/($AJ121*4)*$AK121,IF(SUM($A121:O121)+$AI121/($AJ121*4)*(1-$AK121)&gt;=$AI121,$AI121-SUM($A121:O121),$AI121/($AJ121*4)))</f>
        <v>22.248264920810289</v>
      </c>
      <c r="Q121" s="11">
        <f>IF($A121=Q$3,$AI121/($AJ121*4)*$AK121,IF(SUM($A121:P121)+$AI121/($AJ121*4)*(1-$AK121)&gt;=$AI121,$AI121-SUM($A121:P121),$AI121/($AJ121*4)))</f>
        <v>22.248264920810289</v>
      </c>
      <c r="R121" s="11">
        <f>IF($A121=R$3,$AI121/($AJ121*4)*$AK121,IF(SUM($A121:Q121)+$AI121/($AJ121*4)*(1-$AK121)&gt;=$AI121,$AI121-SUM($A121:Q121),$AI121/($AJ121*4)))</f>
        <v>22.248264920810289</v>
      </c>
      <c r="S121" s="11">
        <f>IF($A121=S$3,$AI121/($AJ121*4)*$AK121,IF(SUM($A121:R121)+$AI121/($AJ121*4)*(1-$AK121)&gt;=$AI121,$AI121-SUM($A121:R121),$AI121/($AJ121*4)))</f>
        <v>22.248264920810289</v>
      </c>
      <c r="T121" s="11">
        <f>IF($A121=T$3,$AI121/($AJ121*4)*$AK121,IF(SUM($A121:S121)+$AI121/($AJ121*4)*(1-$AK121)&gt;=$AI121,$AI121-SUM($A121:S121),$AI121/($AJ121*4)))</f>
        <v>22.248264920810289</v>
      </c>
      <c r="U121" s="11">
        <f>IF($A121=U$3,$AI121/($AJ121*4)*$AK121,IF(SUM($A121:T121)+$AI121/($AJ121*4)*(1-$AK121)&gt;=$AI121,$AI121-SUM($A121:T121),$AI121/($AJ121*4)))</f>
        <v>22.248264920810289</v>
      </c>
      <c r="V121" s="11">
        <f>IF($A121=V$3,$AI121/($AJ121*4)*$AK121,IF(SUM($A121:U121)+$AI121/($AJ121*4)*(1-$AK121)&gt;=$AI121,$AI121-SUM($A121:U121),$AI121/($AJ121*4)))</f>
        <v>22.248264920810289</v>
      </c>
      <c r="W121" s="11">
        <f>IF($A121=W$3,$AI121/($AJ121*4)*$AK121,IF(SUM($A121:V121)+$AI121/($AJ121*4)*(1-$AK121)&gt;=$AI121,$AI121-SUM($A121:V121),$AI121/($AJ121*4)))</f>
        <v>22.248264920810289</v>
      </c>
      <c r="X121" s="11">
        <f>IF($A121=X$3,$AI121/($AJ121*4)*$AK121,IF(SUM($A121:W121)+$AI121/($AJ121*4)*(1-$AK121)&gt;=$AI121,$AI121-SUM($A121:W121),$AI121/($AJ121*4)))</f>
        <v>22.248264920810289</v>
      </c>
      <c r="Y121" s="11">
        <f>IF($A121=Y$3,$AI121/($AJ121*4)*$AK121,IF(SUM($A121:X121)+$AI121/($AJ121*4)*(1-$AK121)&gt;=$AI121,$AI121-SUM($A121:X121),$AI121/($AJ121*4)))</f>
        <v>22.248264920810289</v>
      </c>
      <c r="Z121" s="11">
        <f>IF($A121=Z$3,$AI121/($AJ121*4)*$AK121,IF(SUM($A121:Y121)+$AI121/($AJ121*4)*(1-$AK121)&gt;=$AI121,$AI121-SUM($A121:Y121),$AI121/($AJ121*4)))</f>
        <v>22.248264920810289</v>
      </c>
      <c r="AA121" s="11">
        <f>IF($A121=AA$3,$AI121/($AJ121*4)*$AK121,IF(SUM($A121:Z121)+$AI121/($AJ121*4)*(1-$AK121)&gt;=$AI121,$AI121-SUM($A121:Z121),$AI121/($AJ121*4)))</f>
        <v>14.906337496942854</v>
      </c>
      <c r="AB121" s="11">
        <f>IF($A121=AB$3,$AI121/($AJ121*4)*$AK121,IF(SUM($A121:AA121)+$AI121/($AJ121*4)*(1-$AK121)&gt;=$AI121,$AI121-SUM($A121:AA121),$AI121/($AJ121*4)))</f>
        <v>0</v>
      </c>
      <c r="AC121" s="11">
        <f>IF($A121=AC$3,$AI121/($AJ121*4)*$AK121,IF(SUM($A121:AB121)+$AI121/($AJ121*4)*(1-$AK121)&gt;=$AI121,$AI121-SUM($A121:AB121),$AI121/($AJ121*4)))</f>
        <v>0</v>
      </c>
      <c r="AD121" s="11">
        <f>IF($A121=AD$3,$AI121/($AJ121*4)*$AK121,IF(SUM($A121:AC121)+$AI121/($AJ121*4)*(1-$AK121)&gt;=$AI121,$AI121-SUM($A121:AC121),$AI121/($AJ121*4)))</f>
        <v>0</v>
      </c>
      <c r="AE121" s="11">
        <f>IF($A121=AE$3,$AI121/($AJ121*4)*$AK121,IF(SUM($A121:AD121)+$AI121/($AJ121*4)*(1-$AK121)&gt;=$AI121,$AI121-SUM($A121:AD121),$AI121/($AJ121*4)))</f>
        <v>0</v>
      </c>
      <c r="AF121" s="11">
        <f>IF($A121=AF$3,$AI121/($AJ121*4)*$AK121,IF(SUM($A121:AE121)+$AI121/($AJ121*4)*(1-$AK121)&gt;=$AI121,$AI121-SUM($A121:AE121),$AI121/($AJ121*4)))</f>
        <v>0</v>
      </c>
      <c r="AG121" s="11">
        <f>IF($A121=AG$3,$AI121/($AJ121*4)*$AK121,IF(SUM($A121:AF121)+$AI121/($AJ121*4)*(1-$AK121)&gt;=$AI121,$AI121-SUM($A121:AF121),$AI121/($AJ121*4)))</f>
        <v>0</v>
      </c>
      <c r="AH121" s="51"/>
      <c r="AI121" s="27" cm="1">
        <f t="array" ref="AI121">INDEX($A$102:$AG$102, 1, AL121)</f>
        <v>266.97917904972348</v>
      </c>
      <c r="AJ121" s="73" cm="1">
        <f t="array" ref="AJ121">INDEX(Drivers!$A$32:$AG$32, 1, AL121)</f>
        <v>3</v>
      </c>
      <c r="AK121" s="74" cm="1">
        <f t="array" ref="AK121">INDEX(Drivers!$A$36:$AG$36, 1, AL121)</f>
        <v>0.33</v>
      </c>
      <c r="AL121" s="28">
        <f>AL120+1</f>
        <v>15</v>
      </c>
      <c r="AM121" s="94"/>
    </row>
    <row r="122" spans="1:39" outlineLevel="2" x14ac:dyDescent="0.2">
      <c r="A122" s="4" t="str" cm="1">
        <f t="array" ref="A122">INDEX($A$3:$AG$3, 1, AL122)</f>
        <v>FQ3'22A</v>
      </c>
      <c r="B122" s="11"/>
      <c r="C122" s="11"/>
      <c r="D122" s="11"/>
      <c r="E122" s="11"/>
      <c r="F122" s="11"/>
      <c r="G122" s="11"/>
      <c r="H122" s="11"/>
      <c r="I122" s="11"/>
      <c r="J122" s="11"/>
      <c r="K122" s="11"/>
      <c r="L122" s="11"/>
      <c r="M122" s="11"/>
      <c r="N122" s="11"/>
      <c r="O122" s="11"/>
      <c r="P122" s="11">
        <f>IF($A122=P$3,$AI122/($AJ122*4)*$AK122,IF(SUM($A122:O122)+$AI122/($AJ122*4)*(1-$AK122)&gt;=$AI122,$AI122-SUM($A122:O122),$AI122/($AJ122*4)))</f>
        <v>8.125178335746007</v>
      </c>
      <c r="Q122" s="11">
        <f>IF($A122=Q$3,$AI122/($AJ122*4)*$AK122,IF(SUM($A122:P122)+$AI122/($AJ122*4)*(1-$AK122)&gt;=$AI122,$AI122-SUM($A122:P122),$AI122/($AJ122*4)))</f>
        <v>24.621752532563658</v>
      </c>
      <c r="R122" s="11">
        <f>IF($A122=R$3,$AI122/($AJ122*4)*$AK122,IF(SUM($A122:Q122)+$AI122/($AJ122*4)*(1-$AK122)&gt;=$AI122,$AI122-SUM($A122:Q122),$AI122/($AJ122*4)))</f>
        <v>24.621752532563658</v>
      </c>
      <c r="S122" s="11">
        <f>IF($A122=S$3,$AI122/($AJ122*4)*$AK122,IF(SUM($A122:R122)+$AI122/($AJ122*4)*(1-$AK122)&gt;=$AI122,$AI122-SUM($A122:R122),$AI122/($AJ122*4)))</f>
        <v>24.621752532563658</v>
      </c>
      <c r="T122" s="11">
        <f>IF($A122=T$3,$AI122/($AJ122*4)*$AK122,IF(SUM($A122:S122)+$AI122/($AJ122*4)*(1-$AK122)&gt;=$AI122,$AI122-SUM($A122:S122),$AI122/($AJ122*4)))</f>
        <v>24.621752532563658</v>
      </c>
      <c r="U122" s="11">
        <f>IF($A122=U$3,$AI122/($AJ122*4)*$AK122,IF(SUM($A122:T122)+$AI122/($AJ122*4)*(1-$AK122)&gt;=$AI122,$AI122-SUM($A122:T122),$AI122/($AJ122*4)))</f>
        <v>24.621752532563658</v>
      </c>
      <c r="V122" s="11">
        <f>IF($A122=V$3,$AI122/($AJ122*4)*$AK122,IF(SUM($A122:U122)+$AI122/($AJ122*4)*(1-$AK122)&gt;=$AI122,$AI122-SUM($A122:U122),$AI122/($AJ122*4)))</f>
        <v>24.621752532563658</v>
      </c>
      <c r="W122" s="11">
        <f>IF($A122=W$3,$AI122/($AJ122*4)*$AK122,IF(SUM($A122:V122)+$AI122/($AJ122*4)*(1-$AK122)&gt;=$AI122,$AI122-SUM($A122:V122),$AI122/($AJ122*4)))</f>
        <v>24.621752532563658</v>
      </c>
      <c r="X122" s="11">
        <f>IF($A122=X$3,$AI122/($AJ122*4)*$AK122,IF(SUM($A122:W122)+$AI122/($AJ122*4)*(1-$AK122)&gt;=$AI122,$AI122-SUM($A122:W122),$AI122/($AJ122*4)))</f>
        <v>24.621752532563658</v>
      </c>
      <c r="Y122" s="11">
        <f>IF($A122=Y$3,$AI122/($AJ122*4)*$AK122,IF(SUM($A122:X122)+$AI122/($AJ122*4)*(1-$AK122)&gt;=$AI122,$AI122-SUM($A122:X122),$AI122/($AJ122*4)))</f>
        <v>24.621752532563658</v>
      </c>
      <c r="Z122" s="11">
        <f>IF($A122=Z$3,$AI122/($AJ122*4)*$AK122,IF(SUM($A122:Y122)+$AI122/($AJ122*4)*(1-$AK122)&gt;=$AI122,$AI122-SUM($A122:Y122),$AI122/($AJ122*4)))</f>
        <v>24.621752532563658</v>
      </c>
      <c r="AA122" s="11">
        <f>IF($A122=AA$3,$AI122/($AJ122*4)*$AK122,IF(SUM($A122:Z122)+$AI122/($AJ122*4)*(1-$AK122)&gt;=$AI122,$AI122-SUM($A122:Z122),$AI122/($AJ122*4)))</f>
        <v>24.621752532563658</v>
      </c>
      <c r="AB122" s="11">
        <f>IF($A122=AB$3,$AI122/($AJ122*4)*$AK122,IF(SUM($A122:AA122)+$AI122/($AJ122*4)*(1-$AK122)&gt;=$AI122,$AI122-SUM($A122:AA122),$AI122/($AJ122*4)))</f>
        <v>16.496574196817676</v>
      </c>
      <c r="AC122" s="11">
        <f>IF($A122=AC$3,$AI122/($AJ122*4)*$AK122,IF(SUM($A122:AB122)+$AI122/($AJ122*4)*(1-$AK122)&gt;=$AI122,$AI122-SUM($A122:AB122),$AI122/($AJ122*4)))</f>
        <v>0</v>
      </c>
      <c r="AD122" s="11">
        <f>IF($A122=AD$3,$AI122/($AJ122*4)*$AK122,IF(SUM($A122:AC122)+$AI122/($AJ122*4)*(1-$AK122)&gt;=$AI122,$AI122-SUM($A122:AC122),$AI122/($AJ122*4)))</f>
        <v>0</v>
      </c>
      <c r="AE122" s="11">
        <f>IF($A122=AE$3,$AI122/($AJ122*4)*$AK122,IF(SUM($A122:AD122)+$AI122/($AJ122*4)*(1-$AK122)&gt;=$AI122,$AI122-SUM($A122:AD122),$AI122/($AJ122*4)))</f>
        <v>0</v>
      </c>
      <c r="AF122" s="11">
        <f>IF($A122=AF$3,$AI122/($AJ122*4)*$AK122,IF(SUM($A122:AE122)+$AI122/($AJ122*4)*(1-$AK122)&gt;=$AI122,$AI122-SUM($A122:AE122),$AI122/($AJ122*4)))</f>
        <v>0</v>
      </c>
      <c r="AG122" s="11">
        <f>IF($A122=AG$3,$AI122/($AJ122*4)*$AK122,IF(SUM($A122:AF122)+$AI122/($AJ122*4)*(1-$AK122)&gt;=$AI122,$AI122-SUM($A122:AF122),$AI122/($AJ122*4)))</f>
        <v>0</v>
      </c>
      <c r="AH122" s="51"/>
      <c r="AI122" s="27" cm="1">
        <f t="array" ref="AI122">INDEX($A$102:$AG$102, 1, AL122)</f>
        <v>295.46103039076388</v>
      </c>
      <c r="AJ122" s="73" cm="1">
        <f t="array" ref="AJ122">INDEX(Drivers!$A$32:$AG$32, 1, AL122)</f>
        <v>3</v>
      </c>
      <c r="AK122" s="74" cm="1">
        <f t="array" ref="AK122">INDEX(Drivers!$A$36:$AG$36, 1, AL122)</f>
        <v>0.33</v>
      </c>
      <c r="AL122" s="28">
        <f t="shared" ref="AL122:AL139" si="33">AL121+1</f>
        <v>16</v>
      </c>
      <c r="AM122" s="94"/>
    </row>
    <row r="123" spans="1:39" outlineLevel="2" x14ac:dyDescent="0.2">
      <c r="A123" s="4" t="str" cm="1">
        <f t="array" ref="A123">INDEX($A$3:$AG$3, 1, AL123)</f>
        <v>FQ4'22A</v>
      </c>
      <c r="B123" s="11"/>
      <c r="C123" s="11"/>
      <c r="D123" s="11"/>
      <c r="E123" s="11"/>
      <c r="F123" s="11"/>
      <c r="G123" s="11"/>
      <c r="H123" s="11"/>
      <c r="I123" s="11"/>
      <c r="J123" s="11"/>
      <c r="K123" s="11"/>
      <c r="L123" s="11"/>
      <c r="M123" s="11"/>
      <c r="N123" s="11"/>
      <c r="O123" s="11"/>
      <c r="P123" s="11"/>
      <c r="Q123" s="11">
        <f>IF($A123=Q$3,$AI123/($AJ123*4)*$AK123,IF(SUM($A123:P123)+$AI123/($AJ123*4)*(1-$AK123)&gt;=$AI123,$AI123-SUM($A123:P123),$AI123/($AJ123*4)))</f>
        <v>8.9919879585108546</v>
      </c>
      <c r="R123" s="11">
        <f>IF($A123=R$3,$AI123/($AJ123*4)*$AK123,IF(SUM($A123:Q123)+$AI123/($AJ123*4)*(1-$AK123)&gt;=$AI123,$AI123-SUM($A123:Q123),$AI123/($AJ123*4)))</f>
        <v>27.248448359123799</v>
      </c>
      <c r="S123" s="11">
        <f>IF($A123=S$3,$AI123/($AJ123*4)*$AK123,IF(SUM($A123:R123)+$AI123/($AJ123*4)*(1-$AK123)&gt;=$AI123,$AI123-SUM($A123:R123),$AI123/($AJ123*4)))</f>
        <v>27.248448359123799</v>
      </c>
      <c r="T123" s="11">
        <f>IF($A123=T$3,$AI123/($AJ123*4)*$AK123,IF(SUM($A123:S123)+$AI123/($AJ123*4)*(1-$AK123)&gt;=$AI123,$AI123-SUM($A123:S123),$AI123/($AJ123*4)))</f>
        <v>27.248448359123799</v>
      </c>
      <c r="U123" s="11">
        <f>IF($A123=U$3,$AI123/($AJ123*4)*$AK123,IF(SUM($A123:T123)+$AI123/($AJ123*4)*(1-$AK123)&gt;=$AI123,$AI123-SUM($A123:T123),$AI123/($AJ123*4)))</f>
        <v>27.248448359123799</v>
      </c>
      <c r="V123" s="11">
        <f>IF($A123=V$3,$AI123/($AJ123*4)*$AK123,IF(SUM($A123:U123)+$AI123/($AJ123*4)*(1-$AK123)&gt;=$AI123,$AI123-SUM($A123:U123),$AI123/($AJ123*4)))</f>
        <v>27.248448359123799</v>
      </c>
      <c r="W123" s="11">
        <f>IF($A123=W$3,$AI123/($AJ123*4)*$AK123,IF(SUM($A123:V123)+$AI123/($AJ123*4)*(1-$AK123)&gt;=$AI123,$AI123-SUM($A123:V123),$AI123/($AJ123*4)))</f>
        <v>27.248448359123799</v>
      </c>
      <c r="X123" s="11">
        <f>IF($A123=X$3,$AI123/($AJ123*4)*$AK123,IF(SUM($A123:W123)+$AI123/($AJ123*4)*(1-$AK123)&gt;=$AI123,$AI123-SUM($A123:W123),$AI123/($AJ123*4)))</f>
        <v>27.248448359123799</v>
      </c>
      <c r="Y123" s="11">
        <f>IF($A123=Y$3,$AI123/($AJ123*4)*$AK123,IF(SUM($A123:X123)+$AI123/($AJ123*4)*(1-$AK123)&gt;=$AI123,$AI123-SUM($A123:X123),$AI123/($AJ123*4)))</f>
        <v>27.248448359123799</v>
      </c>
      <c r="Z123" s="11">
        <f>IF($A123=Z$3,$AI123/($AJ123*4)*$AK123,IF(SUM($A123:Y123)+$AI123/($AJ123*4)*(1-$AK123)&gt;=$AI123,$AI123-SUM($A123:Y123),$AI123/($AJ123*4)))</f>
        <v>27.248448359123799</v>
      </c>
      <c r="AA123" s="11">
        <f>IF($A123=AA$3,$AI123/($AJ123*4)*$AK123,IF(SUM($A123:Z123)+$AI123/($AJ123*4)*(1-$AK123)&gt;=$AI123,$AI123-SUM($A123:Z123),$AI123/($AJ123*4)))</f>
        <v>27.248448359123799</v>
      </c>
      <c r="AB123" s="11">
        <f>IF($A123=AB$3,$AI123/($AJ123*4)*$AK123,IF(SUM($A123:AA123)+$AI123/($AJ123*4)*(1-$AK123)&gt;=$AI123,$AI123-SUM($A123:AA123),$AI123/($AJ123*4)))</f>
        <v>27.248448359123799</v>
      </c>
      <c r="AC123" s="11">
        <f>IF($A123=AC$3,$AI123/($AJ123*4)*$AK123,IF(SUM($A123:AB123)+$AI123/($AJ123*4)*(1-$AK123)&gt;=$AI123,$AI123-SUM($A123:AB123),$AI123/($AJ123*4)))</f>
        <v>18.256460400612866</v>
      </c>
      <c r="AD123" s="11">
        <f>IF($A123=AD$3,$AI123/($AJ123*4)*$AK123,IF(SUM($A123:AC123)+$AI123/($AJ123*4)*(1-$AK123)&gt;=$AI123,$AI123-SUM($A123:AC123),$AI123/($AJ123*4)))</f>
        <v>0</v>
      </c>
      <c r="AE123" s="11">
        <f>IF($A123=AE$3,$AI123/($AJ123*4)*$AK123,IF(SUM($A123:AD123)+$AI123/($AJ123*4)*(1-$AK123)&gt;=$AI123,$AI123-SUM($A123:AD123),$AI123/($AJ123*4)))</f>
        <v>0</v>
      </c>
      <c r="AF123" s="11">
        <f>IF($A123=AF$3,$AI123/($AJ123*4)*$AK123,IF(SUM($A123:AE123)+$AI123/($AJ123*4)*(1-$AK123)&gt;=$AI123,$AI123-SUM($A123:AE123),$AI123/($AJ123*4)))</f>
        <v>0</v>
      </c>
      <c r="AG123" s="11">
        <f>IF($A123=AG$3,$AI123/($AJ123*4)*$AK123,IF(SUM($A123:AF123)+$AI123/($AJ123*4)*(1-$AK123)&gt;=$AI123,$AI123-SUM($A123:AF123),$AI123/($AJ123*4)))</f>
        <v>0</v>
      </c>
      <c r="AH123" s="51"/>
      <c r="AI123" s="27" cm="1">
        <f t="array" ref="AI123">INDEX($A$102:$AG$102, 1, AL123)</f>
        <v>326.98138030948559</v>
      </c>
      <c r="AJ123" s="73" cm="1">
        <f t="array" ref="AJ123">INDEX(Drivers!$A$32:$AG$32, 1, AL123)</f>
        <v>3</v>
      </c>
      <c r="AK123" s="74" cm="1">
        <f t="array" ref="AK123">INDEX(Drivers!$A$36:$AG$36, 1, AL123)</f>
        <v>0.33</v>
      </c>
      <c r="AL123" s="28">
        <f t="shared" si="33"/>
        <v>17</v>
      </c>
      <c r="AM123" s="94"/>
    </row>
    <row r="124" spans="1:39" outlineLevel="2" x14ac:dyDescent="0.2">
      <c r="A124" s="4" t="str" cm="1">
        <f t="array" ref="A124">INDEX($A$3:$AG$3, 1, AL124)</f>
        <v>FQ1'23A</v>
      </c>
      <c r="B124" s="11"/>
      <c r="C124" s="11"/>
      <c r="D124" s="11"/>
      <c r="E124" s="11"/>
      <c r="F124" s="11"/>
      <c r="G124" s="11"/>
      <c r="H124" s="11"/>
      <c r="I124" s="11"/>
      <c r="J124" s="11"/>
      <c r="K124" s="11"/>
      <c r="L124" s="11"/>
      <c r="M124" s="11"/>
      <c r="N124" s="11"/>
      <c r="O124" s="11"/>
      <c r="P124" s="11"/>
      <c r="Q124" s="11"/>
      <c r="R124" s="11">
        <f>IF($A124=R$3,$AI124/($AJ124*4)*$AK124,IF(SUM($A124:Q124)+$AI124/($AJ124*4)*(1-$AK124)&gt;=$AI124,$AI124-SUM($A124:Q124),$AI124/($AJ124*4)))</f>
        <v>8.7893595136293925</v>
      </c>
      <c r="S124" s="11">
        <f>IF($A124=S$3,$AI124/($AJ124*4)*$AK124,IF(SUM($A124:R124)+$AI124/($AJ124*4)*(1-$AK124)&gt;=$AI124,$AI124-SUM($A124:R124),$AI124/($AJ124*4)))</f>
        <v>26.634422768573916</v>
      </c>
      <c r="T124" s="11">
        <f>IF($A124=T$3,$AI124/($AJ124*4)*$AK124,IF(SUM($A124:S124)+$AI124/($AJ124*4)*(1-$AK124)&gt;=$AI124,$AI124-SUM($A124:S124),$AI124/($AJ124*4)))</f>
        <v>26.634422768573916</v>
      </c>
      <c r="U124" s="11">
        <f>IF($A124=U$3,$AI124/($AJ124*4)*$AK124,IF(SUM($A124:T124)+$AI124/($AJ124*4)*(1-$AK124)&gt;=$AI124,$AI124-SUM($A124:T124),$AI124/($AJ124*4)))</f>
        <v>26.634422768573916</v>
      </c>
      <c r="V124" s="11">
        <f>IF($A124=V$3,$AI124/($AJ124*4)*$AK124,IF(SUM($A124:U124)+$AI124/($AJ124*4)*(1-$AK124)&gt;=$AI124,$AI124-SUM($A124:U124),$AI124/($AJ124*4)))</f>
        <v>26.634422768573916</v>
      </c>
      <c r="W124" s="11">
        <f>IF($A124=W$3,$AI124/($AJ124*4)*$AK124,IF(SUM($A124:V124)+$AI124/($AJ124*4)*(1-$AK124)&gt;=$AI124,$AI124-SUM($A124:V124),$AI124/($AJ124*4)))</f>
        <v>26.634422768573916</v>
      </c>
      <c r="X124" s="11">
        <f>IF($A124=X$3,$AI124/($AJ124*4)*$AK124,IF(SUM($A124:W124)+$AI124/($AJ124*4)*(1-$AK124)&gt;=$AI124,$AI124-SUM($A124:W124),$AI124/($AJ124*4)))</f>
        <v>26.634422768573916</v>
      </c>
      <c r="Y124" s="11">
        <f>IF($A124=Y$3,$AI124/($AJ124*4)*$AK124,IF(SUM($A124:X124)+$AI124/($AJ124*4)*(1-$AK124)&gt;=$AI124,$AI124-SUM($A124:X124),$AI124/($AJ124*4)))</f>
        <v>26.634422768573916</v>
      </c>
      <c r="Z124" s="11">
        <f>IF($A124=Z$3,$AI124/($AJ124*4)*$AK124,IF(SUM($A124:Y124)+$AI124/($AJ124*4)*(1-$AK124)&gt;=$AI124,$AI124-SUM($A124:Y124),$AI124/($AJ124*4)))</f>
        <v>26.634422768573916</v>
      </c>
      <c r="AA124" s="11">
        <f>IF($A124=AA$3,$AI124/($AJ124*4)*$AK124,IF(SUM($A124:Z124)+$AI124/($AJ124*4)*(1-$AK124)&gt;=$AI124,$AI124-SUM($A124:Z124),$AI124/($AJ124*4)))</f>
        <v>26.634422768573916</v>
      </c>
      <c r="AB124" s="11">
        <f>IF($A124=AB$3,$AI124/($AJ124*4)*$AK124,IF(SUM($A124:AA124)+$AI124/($AJ124*4)*(1-$AK124)&gt;=$AI124,$AI124-SUM($A124:AA124),$AI124/($AJ124*4)))</f>
        <v>26.634422768573916</v>
      </c>
      <c r="AC124" s="11">
        <f>IF($A124=AC$3,$AI124/($AJ124*4)*$AK124,IF(SUM($A124:AB124)+$AI124/($AJ124*4)*(1-$AK124)&gt;=$AI124,$AI124-SUM($A124:AB124),$AI124/($AJ124*4)))</f>
        <v>26.634422768573916</v>
      </c>
      <c r="AD124" s="11">
        <f>IF($A124=AD$3,$AI124/($AJ124*4)*$AK124,IF(SUM($A124:AC124)+$AI124/($AJ124*4)*(1-$AK124)&gt;=$AI124,$AI124-SUM($A124:AC124),$AI124/($AJ124*4)))</f>
        <v>17.845063254944478</v>
      </c>
      <c r="AE124" s="11">
        <f>IF($A124=AE$3,$AI124/($AJ124*4)*$AK124,IF(SUM($A124:AD124)+$AI124/($AJ124*4)*(1-$AK124)&gt;=$AI124,$AI124-SUM($A124:AD124),$AI124/($AJ124*4)))</f>
        <v>0</v>
      </c>
      <c r="AF124" s="11">
        <f>IF($A124=AF$3,$AI124/($AJ124*4)*$AK124,IF(SUM($A124:AE124)+$AI124/($AJ124*4)*(1-$AK124)&gt;=$AI124,$AI124-SUM($A124:AE124),$AI124/($AJ124*4)))</f>
        <v>0</v>
      </c>
      <c r="AG124" s="11">
        <f>IF($A124=AG$3,$AI124/($AJ124*4)*$AK124,IF(SUM($A124:AF124)+$AI124/($AJ124*4)*(1-$AK124)&gt;=$AI124,$AI124-SUM($A124:AF124),$AI124/($AJ124*4)))</f>
        <v>0</v>
      </c>
      <c r="AH124" s="51"/>
      <c r="AI124" s="27" cm="1">
        <f t="array" ref="AI124">INDEX($A$102:$AG$102, 1, AL124)</f>
        <v>319.61307322288701</v>
      </c>
      <c r="AJ124" s="73" cm="1">
        <f t="array" ref="AJ124">INDEX(Drivers!$A$32:$AG$32, 1, AL124)</f>
        <v>3</v>
      </c>
      <c r="AK124" s="74" cm="1">
        <f t="array" ref="AK124">INDEX(Drivers!$A$36:$AG$36, 1, AL124)</f>
        <v>0.33</v>
      </c>
      <c r="AL124" s="28">
        <f t="shared" si="33"/>
        <v>18</v>
      </c>
      <c r="AM124" s="94"/>
    </row>
    <row r="125" spans="1:39" outlineLevel="2" x14ac:dyDescent="0.2">
      <c r="A125" s="4" t="str" cm="1">
        <f t="array" ref="A125">INDEX($A$3:$AG$3, 1, AL125)</f>
        <v>FQ2'23A</v>
      </c>
      <c r="B125" s="11"/>
      <c r="C125" s="11"/>
      <c r="D125" s="11"/>
      <c r="E125" s="11"/>
      <c r="F125" s="11"/>
      <c r="G125" s="11"/>
      <c r="H125" s="11"/>
      <c r="I125" s="11"/>
      <c r="J125" s="11"/>
      <c r="K125" s="11"/>
      <c r="L125" s="11"/>
      <c r="M125" s="11"/>
      <c r="N125" s="11"/>
      <c r="O125" s="11"/>
      <c r="P125" s="11"/>
      <c r="Q125" s="11"/>
      <c r="R125" s="11"/>
      <c r="S125" s="11">
        <f>IF($A125=S$3,$AI125/($AJ125*4)*$AK125,IF(SUM($A125:R125)+$AI125/($AJ125*4)*(1-$AK125)&gt;=$AI125,$AI125-SUM($A125:R125),$AI125/($AJ125*4)))</f>
        <v>8.9170938161632662</v>
      </c>
      <c r="T125" s="11">
        <f>IF($A125=T$3,$AI125/($AJ125*4)*$AK125,IF(SUM($A125:S125)+$AI125/($AJ125*4)*(1-$AK125)&gt;=$AI125,$AI125-SUM($A125:S125),$AI125/($AJ125*4)))</f>
        <v>27.021496412615956</v>
      </c>
      <c r="U125" s="11">
        <f>IF($A125=U$3,$AI125/($AJ125*4)*$AK125,IF(SUM($A125:T125)+$AI125/($AJ125*4)*(1-$AK125)&gt;=$AI125,$AI125-SUM($A125:T125),$AI125/($AJ125*4)))</f>
        <v>27.021496412615956</v>
      </c>
      <c r="V125" s="11">
        <f>IF($A125=V$3,$AI125/($AJ125*4)*$AK125,IF(SUM($A125:U125)+$AI125/($AJ125*4)*(1-$AK125)&gt;=$AI125,$AI125-SUM($A125:U125),$AI125/($AJ125*4)))</f>
        <v>27.021496412615956</v>
      </c>
      <c r="W125" s="11">
        <f>IF($A125=W$3,$AI125/($AJ125*4)*$AK125,IF(SUM($A125:V125)+$AI125/($AJ125*4)*(1-$AK125)&gt;=$AI125,$AI125-SUM($A125:V125),$AI125/($AJ125*4)))</f>
        <v>27.021496412615956</v>
      </c>
      <c r="X125" s="11">
        <f>IF($A125=X$3,$AI125/($AJ125*4)*$AK125,IF(SUM($A125:W125)+$AI125/($AJ125*4)*(1-$AK125)&gt;=$AI125,$AI125-SUM($A125:W125),$AI125/($AJ125*4)))</f>
        <v>27.021496412615956</v>
      </c>
      <c r="Y125" s="11">
        <f>IF($A125=Y$3,$AI125/($AJ125*4)*$AK125,IF(SUM($A125:X125)+$AI125/($AJ125*4)*(1-$AK125)&gt;=$AI125,$AI125-SUM($A125:X125),$AI125/($AJ125*4)))</f>
        <v>27.021496412615956</v>
      </c>
      <c r="Z125" s="11">
        <f>IF($A125=Z$3,$AI125/($AJ125*4)*$AK125,IF(SUM($A125:Y125)+$AI125/($AJ125*4)*(1-$AK125)&gt;=$AI125,$AI125-SUM($A125:Y125),$AI125/($AJ125*4)))</f>
        <v>27.021496412615956</v>
      </c>
      <c r="AA125" s="11">
        <f>IF($A125=AA$3,$AI125/($AJ125*4)*$AK125,IF(SUM($A125:Z125)+$AI125/($AJ125*4)*(1-$AK125)&gt;=$AI125,$AI125-SUM($A125:Z125),$AI125/($AJ125*4)))</f>
        <v>27.021496412615956</v>
      </c>
      <c r="AB125" s="11">
        <f>IF($A125=AB$3,$AI125/($AJ125*4)*$AK125,IF(SUM($A125:AA125)+$AI125/($AJ125*4)*(1-$AK125)&gt;=$AI125,$AI125-SUM($A125:AA125),$AI125/($AJ125*4)))</f>
        <v>27.021496412615956</v>
      </c>
      <c r="AC125" s="11">
        <f>IF($A125=AC$3,$AI125/($AJ125*4)*$AK125,IF(SUM($A125:AB125)+$AI125/($AJ125*4)*(1-$AK125)&gt;=$AI125,$AI125-SUM($A125:AB125),$AI125/($AJ125*4)))</f>
        <v>27.021496412615956</v>
      </c>
      <c r="AD125" s="11">
        <f>IF($A125=AD$3,$AI125/($AJ125*4)*$AK125,IF(SUM($A125:AC125)+$AI125/($AJ125*4)*(1-$AK125)&gt;=$AI125,$AI125-SUM($A125:AC125),$AI125/($AJ125*4)))</f>
        <v>27.021496412615956</v>
      </c>
      <c r="AE125" s="11">
        <f>IF($A125=AE$3,$AI125/($AJ125*4)*$AK125,IF(SUM($A125:AD125)+$AI125/($AJ125*4)*(1-$AK125)&gt;=$AI125,$AI125-SUM($A125:AD125),$AI125/($AJ125*4)))</f>
        <v>18.104402596452701</v>
      </c>
      <c r="AF125" s="11">
        <f>IF($A125=AF$3,$AI125/($AJ125*4)*$AK125,IF(SUM($A125:AE125)+$AI125/($AJ125*4)*(1-$AK125)&gt;=$AI125,$AI125-SUM($A125:AE125),$AI125/($AJ125*4)))</f>
        <v>0</v>
      </c>
      <c r="AG125" s="11">
        <f>IF($A125=AG$3,$AI125/($AJ125*4)*$AK125,IF(SUM($A125:AF125)+$AI125/($AJ125*4)*(1-$AK125)&gt;=$AI125,$AI125-SUM($A125:AF125),$AI125/($AJ125*4)))</f>
        <v>0</v>
      </c>
      <c r="AH125" s="51"/>
      <c r="AI125" s="27" cm="1">
        <f t="array" ref="AI125">INDEX($A$102:$AG$102, 1, AL125)</f>
        <v>324.25795695139146</v>
      </c>
      <c r="AJ125" s="73" cm="1">
        <f t="array" ref="AJ125">INDEX(Drivers!$A$32:$AG$32, 1, AL125)</f>
        <v>3</v>
      </c>
      <c r="AK125" s="74" cm="1">
        <f t="array" ref="AK125">INDEX(Drivers!$A$36:$AG$36, 1, AL125)</f>
        <v>0.33</v>
      </c>
      <c r="AL125" s="28">
        <f t="shared" si="33"/>
        <v>19</v>
      </c>
      <c r="AM125" s="94"/>
    </row>
    <row r="126" spans="1:39" outlineLevel="2" x14ac:dyDescent="0.2">
      <c r="A126" s="4" t="str" cm="1">
        <f t="array" ref="A126">INDEX($A$3:$AG$3, 1, AL126)</f>
        <v>FQ3'23A</v>
      </c>
      <c r="B126" s="11"/>
      <c r="C126" s="11"/>
      <c r="D126" s="11"/>
      <c r="E126" s="11"/>
      <c r="F126" s="11"/>
      <c r="G126" s="11"/>
      <c r="H126" s="11"/>
      <c r="I126" s="11"/>
      <c r="J126" s="11"/>
      <c r="K126" s="11"/>
      <c r="L126" s="11"/>
      <c r="M126" s="11"/>
      <c r="N126" s="11"/>
      <c r="O126" s="11"/>
      <c r="P126" s="11"/>
      <c r="Q126" s="11"/>
      <c r="R126" s="11"/>
      <c r="S126" s="11"/>
      <c r="T126" s="11">
        <f>IF($A126=T$3,$AI126/($AJ126*4)*$AK126,IF(SUM($A126:S126)+$AI126/($AJ126*4)*(1-$AK126)&gt;=$AI126,$AI126-SUM($A126:S126),$AI126/($AJ126*4)))</f>
        <v>9.0626356570312883</v>
      </c>
      <c r="U126" s="11">
        <f>IF($A126=U$3,$AI126/($AJ126*4)*$AK126,IF(SUM($A126:T126)+$AI126/($AJ126*4)*(1-$AK126)&gt;=$AI126,$AI126-SUM($A126:T126),$AI126/($AJ126*4)))</f>
        <v>27.462532294034208</v>
      </c>
      <c r="V126" s="11">
        <f>IF($A126=V$3,$AI126/($AJ126*4)*$AK126,IF(SUM($A126:U126)+$AI126/($AJ126*4)*(1-$AK126)&gt;=$AI126,$AI126-SUM($A126:U126),$AI126/($AJ126*4)))</f>
        <v>27.462532294034208</v>
      </c>
      <c r="W126" s="11">
        <f>IF($A126=W$3,$AI126/($AJ126*4)*$AK126,IF(SUM($A126:V126)+$AI126/($AJ126*4)*(1-$AK126)&gt;=$AI126,$AI126-SUM($A126:V126),$AI126/($AJ126*4)))</f>
        <v>27.462532294034208</v>
      </c>
      <c r="X126" s="11">
        <f>IF($A126=X$3,$AI126/($AJ126*4)*$AK126,IF(SUM($A126:W126)+$AI126/($AJ126*4)*(1-$AK126)&gt;=$AI126,$AI126-SUM($A126:W126),$AI126/($AJ126*4)))</f>
        <v>27.462532294034208</v>
      </c>
      <c r="Y126" s="11">
        <f>IF($A126=Y$3,$AI126/($AJ126*4)*$AK126,IF(SUM($A126:X126)+$AI126/($AJ126*4)*(1-$AK126)&gt;=$AI126,$AI126-SUM($A126:X126),$AI126/($AJ126*4)))</f>
        <v>27.462532294034208</v>
      </c>
      <c r="Z126" s="11">
        <f>IF($A126=Z$3,$AI126/($AJ126*4)*$AK126,IF(SUM($A126:Y126)+$AI126/($AJ126*4)*(1-$AK126)&gt;=$AI126,$AI126-SUM($A126:Y126),$AI126/($AJ126*4)))</f>
        <v>27.462532294034208</v>
      </c>
      <c r="AA126" s="11">
        <f>IF($A126=AA$3,$AI126/($AJ126*4)*$AK126,IF(SUM($A126:Z126)+$AI126/($AJ126*4)*(1-$AK126)&gt;=$AI126,$AI126-SUM($A126:Z126),$AI126/($AJ126*4)))</f>
        <v>27.462532294034208</v>
      </c>
      <c r="AB126" s="11">
        <f>IF($A126=AB$3,$AI126/($AJ126*4)*$AK126,IF(SUM($A126:AA126)+$AI126/($AJ126*4)*(1-$AK126)&gt;=$AI126,$AI126-SUM($A126:AA126),$AI126/($AJ126*4)))</f>
        <v>27.462532294034208</v>
      </c>
      <c r="AC126" s="11">
        <f>IF($A126=AC$3,$AI126/($AJ126*4)*$AK126,IF(SUM($A126:AB126)+$AI126/($AJ126*4)*(1-$AK126)&gt;=$AI126,$AI126-SUM($A126:AB126),$AI126/($AJ126*4)))</f>
        <v>27.462532294034208</v>
      </c>
      <c r="AD126" s="11">
        <f>IF($A126=AD$3,$AI126/($AJ126*4)*$AK126,IF(SUM($A126:AC126)+$AI126/($AJ126*4)*(1-$AK126)&gt;=$AI126,$AI126-SUM($A126:AC126),$AI126/($AJ126*4)))</f>
        <v>27.462532294034208</v>
      </c>
      <c r="AE126" s="11">
        <f>IF($A126=AE$3,$AI126/($AJ126*4)*$AK126,IF(SUM($A126:AD126)+$AI126/($AJ126*4)*(1-$AK126)&gt;=$AI126,$AI126-SUM($A126:AD126),$AI126/($AJ126*4)))</f>
        <v>27.462532294034208</v>
      </c>
      <c r="AF126" s="11">
        <f>IF($A126=AF$3,$AI126/($AJ126*4)*$AK126,IF(SUM($A126:AE126)+$AI126/($AJ126*4)*(1-$AK126)&gt;=$AI126,$AI126-SUM($A126:AE126),$AI126/($AJ126*4)))</f>
        <v>18.399896637002939</v>
      </c>
      <c r="AG126" s="11">
        <f>IF($A126=AG$3,$AI126/($AJ126*4)*$AK126,IF(SUM($A126:AF126)+$AI126/($AJ126*4)*(1-$AK126)&gt;=$AI126,$AI126-SUM($A126:AF126),$AI126/($AJ126*4)))</f>
        <v>0</v>
      </c>
      <c r="AH126" s="51"/>
      <c r="AI126" s="27" cm="1">
        <f t="array" ref="AI126">INDEX($A$102:$AG$102, 1, AL126)</f>
        <v>329.55038752841051</v>
      </c>
      <c r="AJ126" s="73" cm="1">
        <f t="array" ref="AJ126">INDEX(Drivers!$A$32:$AG$32, 1, AL126)</f>
        <v>3</v>
      </c>
      <c r="AK126" s="74" cm="1">
        <f t="array" ref="AK126">INDEX(Drivers!$A$36:$AG$36, 1, AL126)</f>
        <v>0.33</v>
      </c>
      <c r="AL126" s="28">
        <f t="shared" si="33"/>
        <v>20</v>
      </c>
      <c r="AM126" s="94"/>
    </row>
    <row r="127" spans="1:39" outlineLevel="2" x14ac:dyDescent="0.2">
      <c r="A127" s="4" t="str" cm="1">
        <f t="array" ref="A127">INDEX($A$3:$AG$3, 1, AL127)</f>
        <v>FQ4'23A</v>
      </c>
      <c r="B127" s="11"/>
      <c r="C127" s="11"/>
      <c r="D127" s="11"/>
      <c r="E127" s="11"/>
      <c r="F127" s="11"/>
      <c r="G127" s="11"/>
      <c r="H127" s="11"/>
      <c r="I127" s="11"/>
      <c r="J127" s="11"/>
      <c r="K127" s="11"/>
      <c r="L127" s="11"/>
      <c r="M127" s="11"/>
      <c r="N127" s="11"/>
      <c r="O127" s="11"/>
      <c r="P127" s="11"/>
      <c r="Q127" s="11"/>
      <c r="R127" s="11"/>
      <c r="S127" s="11"/>
      <c r="T127" s="11"/>
      <c r="U127" s="11">
        <f>IF($A127=U$3,$AI127/($AJ127*4)*$AK127,IF(SUM($A127:T127)+$AI127/($AJ127*4)*(1-$AK127)&gt;=$AI127,$AI127-SUM($A127:T127),$AI127/($AJ127*4)))</f>
        <v>9.1886972786080925</v>
      </c>
      <c r="V127" s="11">
        <f>IF($A127=V$3,$AI127/($AJ127*4)*$AK127,IF(SUM($A127:U127)+$AI127/($AJ127*4)*(1-$AK127)&gt;=$AI127,$AI127-SUM($A127:U127),$AI127/($AJ127*4)))</f>
        <v>27.844537207903311</v>
      </c>
      <c r="W127" s="11">
        <f>IF($A127=W$3,$AI127/($AJ127*4)*$AK127,IF(SUM($A127:V127)+$AI127/($AJ127*4)*(1-$AK127)&gt;=$AI127,$AI127-SUM($A127:V127),$AI127/($AJ127*4)))</f>
        <v>27.844537207903311</v>
      </c>
      <c r="X127" s="11">
        <f>IF($A127=X$3,$AI127/($AJ127*4)*$AK127,IF(SUM($A127:W127)+$AI127/($AJ127*4)*(1-$AK127)&gt;=$AI127,$AI127-SUM($A127:W127),$AI127/($AJ127*4)))</f>
        <v>27.844537207903311</v>
      </c>
      <c r="Y127" s="11">
        <f>IF($A127=Y$3,$AI127/($AJ127*4)*$AK127,IF(SUM($A127:X127)+$AI127/($AJ127*4)*(1-$AK127)&gt;=$AI127,$AI127-SUM($A127:X127),$AI127/($AJ127*4)))</f>
        <v>27.844537207903311</v>
      </c>
      <c r="Z127" s="11">
        <f>IF($A127=Z$3,$AI127/($AJ127*4)*$AK127,IF(SUM($A127:Y127)+$AI127/($AJ127*4)*(1-$AK127)&gt;=$AI127,$AI127-SUM($A127:Y127),$AI127/($AJ127*4)))</f>
        <v>27.844537207903311</v>
      </c>
      <c r="AA127" s="11">
        <f>IF($A127=AA$3,$AI127/($AJ127*4)*$AK127,IF(SUM($A127:Z127)+$AI127/($AJ127*4)*(1-$AK127)&gt;=$AI127,$AI127-SUM($A127:Z127),$AI127/($AJ127*4)))</f>
        <v>27.844537207903311</v>
      </c>
      <c r="AB127" s="11">
        <f>IF($A127=AB$3,$AI127/($AJ127*4)*$AK127,IF(SUM($A127:AA127)+$AI127/($AJ127*4)*(1-$AK127)&gt;=$AI127,$AI127-SUM($A127:AA127),$AI127/($AJ127*4)))</f>
        <v>27.844537207903311</v>
      </c>
      <c r="AC127" s="11">
        <f>IF($A127=AC$3,$AI127/($AJ127*4)*$AK127,IF(SUM($A127:AB127)+$AI127/($AJ127*4)*(1-$AK127)&gt;=$AI127,$AI127-SUM($A127:AB127),$AI127/($AJ127*4)))</f>
        <v>27.844537207903311</v>
      </c>
      <c r="AD127" s="11">
        <f>IF($A127=AD$3,$AI127/($AJ127*4)*$AK127,IF(SUM($A127:AC127)+$AI127/($AJ127*4)*(1-$AK127)&gt;=$AI127,$AI127-SUM($A127:AC127),$AI127/($AJ127*4)))</f>
        <v>27.844537207903311</v>
      </c>
      <c r="AE127" s="11">
        <f>IF($A127=AE$3,$AI127/($AJ127*4)*$AK127,IF(SUM($A127:AD127)+$AI127/($AJ127*4)*(1-$AK127)&gt;=$AI127,$AI127-SUM($A127:AD127),$AI127/($AJ127*4)))</f>
        <v>27.844537207903311</v>
      </c>
      <c r="AF127" s="11">
        <f>IF($A127=AF$3,$AI127/($AJ127*4)*$AK127,IF(SUM($A127:AE127)+$AI127/($AJ127*4)*(1-$AK127)&gt;=$AI127,$AI127-SUM($A127:AE127),$AI127/($AJ127*4)))</f>
        <v>27.844537207903311</v>
      </c>
      <c r="AG127" s="11">
        <f>IF($A127=AG$3,$AI127/($AJ127*4)*$AK127,IF(SUM($A127:AF127)+$AI127/($AJ127*4)*(1-$AK127)&gt;=$AI127,$AI127-SUM($A127:AF127),$AI127/($AJ127*4)))</f>
        <v>18.655839929295212</v>
      </c>
      <c r="AH127" s="51"/>
      <c r="AI127" s="27" cm="1">
        <f t="array" ref="AI127">INDEX($A$102:$AG$102, 1, AL127)</f>
        <v>334.13444649483972</v>
      </c>
      <c r="AJ127" s="73" cm="1">
        <f t="array" ref="AJ127">INDEX(Drivers!$A$32:$AG$32, 1, AL127)</f>
        <v>3</v>
      </c>
      <c r="AK127" s="74" cm="1">
        <f t="array" ref="AK127">INDEX(Drivers!$A$36:$AG$36, 1, AL127)</f>
        <v>0.33</v>
      </c>
      <c r="AL127" s="28">
        <f t="shared" si="33"/>
        <v>21</v>
      </c>
      <c r="AM127" s="94"/>
    </row>
    <row r="128" spans="1:39" outlineLevel="2" x14ac:dyDescent="0.2">
      <c r="A128" s="4" t="str" cm="1">
        <f t="array" ref="A128">INDEX($A$3:$AG$3, 1, AL128)</f>
        <v>FQ1'24A</v>
      </c>
      <c r="B128" s="11"/>
      <c r="C128" s="11"/>
      <c r="D128" s="11"/>
      <c r="E128" s="11"/>
      <c r="F128" s="11"/>
      <c r="G128" s="11"/>
      <c r="H128" s="11"/>
      <c r="I128" s="11"/>
      <c r="J128" s="11"/>
      <c r="K128" s="11"/>
      <c r="L128" s="11"/>
      <c r="M128" s="11"/>
      <c r="N128" s="11"/>
      <c r="O128" s="11"/>
      <c r="P128" s="11"/>
      <c r="Q128" s="11"/>
      <c r="R128" s="11"/>
      <c r="S128" s="11"/>
      <c r="T128" s="11"/>
      <c r="U128" s="11"/>
      <c r="V128" s="11">
        <f>IF($A128=V$3,$AI128/($AJ128*4)*$AK128,IF(SUM($A128:U128)+$AI128/($AJ128*4)*(1-$AK128)&gt;=$AI128,$AI128-SUM($A128:U128),$AI128/($AJ128*4)))</f>
        <v>12.176433162226161</v>
      </c>
      <c r="W128" s="11">
        <f>IF($A128=W$3,$AI128/($AJ128*4)*$AK128,IF(SUM($A128:V128)+$AI128/($AJ128*4)*(1-$AK128)&gt;=$AI128,$AI128-SUM($A128:V128),$AI128/($AJ128*4)))</f>
        <v>36.898282309776242</v>
      </c>
      <c r="X128" s="11">
        <f>IF($A128=X$3,$AI128/($AJ128*4)*$AK128,IF(SUM($A128:W128)+$AI128/($AJ128*4)*(1-$AK128)&gt;=$AI128,$AI128-SUM($A128:W128),$AI128/($AJ128*4)))</f>
        <v>36.898282309776242</v>
      </c>
      <c r="Y128" s="11">
        <f>IF($A128=Y$3,$AI128/($AJ128*4)*$AK128,IF(SUM($A128:X128)+$AI128/($AJ128*4)*(1-$AK128)&gt;=$AI128,$AI128-SUM($A128:X128),$AI128/($AJ128*4)))</f>
        <v>36.898282309776242</v>
      </c>
      <c r="Z128" s="11">
        <f>IF($A128=Z$3,$AI128/($AJ128*4)*$AK128,IF(SUM($A128:Y128)+$AI128/($AJ128*4)*(1-$AK128)&gt;=$AI128,$AI128-SUM($A128:Y128),$AI128/($AJ128*4)))</f>
        <v>36.898282309776242</v>
      </c>
      <c r="AA128" s="11">
        <f>IF($A128=AA$3,$AI128/($AJ128*4)*$AK128,IF(SUM($A128:Z128)+$AI128/($AJ128*4)*(1-$AK128)&gt;=$AI128,$AI128-SUM($A128:Z128),$AI128/($AJ128*4)))</f>
        <v>36.898282309776242</v>
      </c>
      <c r="AB128" s="11">
        <f>IF($A128=AB$3,$AI128/($AJ128*4)*$AK128,IF(SUM($A128:AA128)+$AI128/($AJ128*4)*(1-$AK128)&gt;=$AI128,$AI128-SUM($A128:AA128),$AI128/($AJ128*4)))</f>
        <v>36.898282309776242</v>
      </c>
      <c r="AC128" s="11">
        <f>IF($A128=AC$3,$AI128/($AJ128*4)*$AK128,IF(SUM($A128:AB128)+$AI128/($AJ128*4)*(1-$AK128)&gt;=$AI128,$AI128-SUM($A128:AB128),$AI128/($AJ128*4)))</f>
        <v>36.898282309776242</v>
      </c>
      <c r="AD128" s="11">
        <f>IF($A128=AD$3,$AI128/($AJ128*4)*$AK128,IF(SUM($A128:AC128)+$AI128/($AJ128*4)*(1-$AK128)&gt;=$AI128,$AI128-SUM($A128:AC128),$AI128/($AJ128*4)))</f>
        <v>36.898282309776242</v>
      </c>
      <c r="AE128" s="11">
        <f>IF($A128=AE$3,$AI128/($AJ128*4)*$AK128,IF(SUM($A128:AD128)+$AI128/($AJ128*4)*(1-$AK128)&gt;=$AI128,$AI128-SUM($A128:AD128),$AI128/($AJ128*4)))</f>
        <v>36.898282309776242</v>
      </c>
      <c r="AF128" s="11">
        <f>IF($A128=AF$3,$AI128/($AJ128*4)*$AK128,IF(SUM($A128:AE128)+$AI128/($AJ128*4)*(1-$AK128)&gt;=$AI128,$AI128-SUM($A128:AE128),$AI128/($AJ128*4)))</f>
        <v>36.898282309776242</v>
      </c>
      <c r="AG128" s="11">
        <f>IF($A128=AG$3,$AI128/($AJ128*4)*$AK128,IF(SUM($A128:AF128)+$AI128/($AJ128*4)*(1-$AK128)&gt;=$AI128,$AI128-SUM($A128:AF128),$AI128/($AJ128*4)))</f>
        <v>36.898282309776242</v>
      </c>
      <c r="AH128" s="51"/>
      <c r="AI128" s="27" cm="1">
        <f t="array" ref="AI128">INDEX($A$102:$AG$102, 1, AL128)</f>
        <v>442.77938771731488</v>
      </c>
      <c r="AJ128" s="73" cm="1">
        <f t="array" ref="AJ128">INDEX(Drivers!$A$32:$AG$32, 1, AL128)</f>
        <v>3</v>
      </c>
      <c r="AK128" s="74" cm="1">
        <f t="array" ref="AK128">INDEX(Drivers!$A$36:$AG$36, 1, AL128)</f>
        <v>0.33</v>
      </c>
      <c r="AL128" s="28">
        <f t="shared" si="33"/>
        <v>22</v>
      </c>
      <c r="AM128" s="94"/>
    </row>
    <row r="129" spans="1:39" outlineLevel="2" x14ac:dyDescent="0.2">
      <c r="A129" s="4" t="str" cm="1">
        <f t="array" ref="A129">INDEX($A$3:$AG$3, 1, AL129)</f>
        <v>FQ2'24A</v>
      </c>
      <c r="B129" s="11"/>
      <c r="C129" s="11"/>
      <c r="D129" s="11"/>
      <c r="E129" s="11"/>
      <c r="F129" s="11"/>
      <c r="G129" s="11"/>
      <c r="H129" s="11"/>
      <c r="I129" s="11"/>
      <c r="J129" s="11"/>
      <c r="K129" s="11"/>
      <c r="L129" s="11"/>
      <c r="M129" s="11"/>
      <c r="N129" s="11"/>
      <c r="O129" s="11"/>
      <c r="P129" s="11"/>
      <c r="Q129" s="11"/>
      <c r="R129" s="11"/>
      <c r="S129" s="11"/>
      <c r="T129" s="11"/>
      <c r="U129" s="11"/>
      <c r="V129" s="11"/>
      <c r="W129" s="11">
        <f>IF($A129=W$3,$AI129/($AJ129*4)*$AK129,IF(SUM($A129:V129)+$AI129/($AJ129*4)*(1-$AK129)&gt;=$AI129,$AI129-SUM($A129:V129),$AI129/($AJ129*4)))</f>
        <v>13.304143830231208</v>
      </c>
      <c r="X129" s="11">
        <f>IF($A129=X$3,$AI129/($AJ129*4)*$AK129,IF(SUM($A129:W129)+$AI129/($AJ129*4)*(1-$AK129)&gt;=$AI129,$AI129-SUM($A129:W129),$AI129/($AJ129*4)))</f>
        <v>40.315587364336992</v>
      </c>
      <c r="Y129" s="11">
        <f>IF($A129=Y$3,$AI129/($AJ129*4)*$AK129,IF(SUM($A129:X129)+$AI129/($AJ129*4)*(1-$AK129)&gt;=$AI129,$AI129-SUM($A129:X129),$AI129/($AJ129*4)))</f>
        <v>40.315587364336992</v>
      </c>
      <c r="Z129" s="11">
        <f>IF($A129=Z$3,$AI129/($AJ129*4)*$AK129,IF(SUM($A129:Y129)+$AI129/($AJ129*4)*(1-$AK129)&gt;=$AI129,$AI129-SUM($A129:Y129),$AI129/($AJ129*4)))</f>
        <v>40.315587364336992</v>
      </c>
      <c r="AA129" s="11">
        <f>IF($A129=AA$3,$AI129/($AJ129*4)*$AK129,IF(SUM($A129:Z129)+$AI129/($AJ129*4)*(1-$AK129)&gt;=$AI129,$AI129-SUM($A129:Z129),$AI129/($AJ129*4)))</f>
        <v>40.315587364336992</v>
      </c>
      <c r="AB129" s="11">
        <f>IF($A129=AB$3,$AI129/($AJ129*4)*$AK129,IF(SUM($A129:AA129)+$AI129/($AJ129*4)*(1-$AK129)&gt;=$AI129,$AI129-SUM($A129:AA129),$AI129/($AJ129*4)))</f>
        <v>40.315587364336992</v>
      </c>
      <c r="AC129" s="11">
        <f>IF($A129=AC$3,$AI129/($AJ129*4)*$AK129,IF(SUM($A129:AB129)+$AI129/($AJ129*4)*(1-$AK129)&gt;=$AI129,$AI129-SUM($A129:AB129),$AI129/($AJ129*4)))</f>
        <v>40.315587364336992</v>
      </c>
      <c r="AD129" s="11">
        <f>IF($A129=AD$3,$AI129/($AJ129*4)*$AK129,IF(SUM($A129:AC129)+$AI129/($AJ129*4)*(1-$AK129)&gt;=$AI129,$AI129-SUM($A129:AC129),$AI129/($AJ129*4)))</f>
        <v>40.315587364336992</v>
      </c>
      <c r="AE129" s="11">
        <f>IF($A129=AE$3,$AI129/($AJ129*4)*$AK129,IF(SUM($A129:AD129)+$AI129/($AJ129*4)*(1-$AK129)&gt;=$AI129,$AI129-SUM($A129:AD129),$AI129/($AJ129*4)))</f>
        <v>40.315587364336992</v>
      </c>
      <c r="AF129" s="11">
        <f>IF($A129=AF$3,$AI129/($AJ129*4)*$AK129,IF(SUM($A129:AE129)+$AI129/($AJ129*4)*(1-$AK129)&gt;=$AI129,$AI129-SUM($A129:AE129),$AI129/($AJ129*4)))</f>
        <v>40.315587364336992</v>
      </c>
      <c r="AG129" s="11">
        <f>IF($A129=AG$3,$AI129/($AJ129*4)*$AK129,IF(SUM($A129:AF129)+$AI129/($AJ129*4)*(1-$AK129)&gt;=$AI129,$AI129-SUM($A129:AF129),$AI129/($AJ129*4)))</f>
        <v>40.315587364336992</v>
      </c>
      <c r="AH129" s="51"/>
      <c r="AI129" s="27" cm="1">
        <f t="array" ref="AI129">INDEX($A$102:$AG$102, 1, AL129)</f>
        <v>483.7870483720439</v>
      </c>
      <c r="AJ129" s="73" cm="1">
        <f t="array" ref="AJ129">INDEX(Drivers!$A$32:$AG$32, 1, AL129)</f>
        <v>3</v>
      </c>
      <c r="AK129" s="74" cm="1">
        <f t="array" ref="AK129">INDEX(Drivers!$A$36:$AG$36, 1, AL129)</f>
        <v>0.33</v>
      </c>
      <c r="AL129" s="28">
        <f t="shared" si="33"/>
        <v>23</v>
      </c>
      <c r="AM129" s="94"/>
    </row>
    <row r="130" spans="1:39" outlineLevel="2" x14ac:dyDescent="0.2">
      <c r="A130" s="4" t="str" cm="1">
        <f t="array" ref="A130">INDEX($A$3:$AG$3, 1, AL130)</f>
        <v>FQ3'24A</v>
      </c>
      <c r="B130" s="11"/>
      <c r="C130" s="11"/>
      <c r="D130" s="11"/>
      <c r="E130" s="11"/>
      <c r="F130" s="11"/>
      <c r="G130" s="11"/>
      <c r="H130" s="11"/>
      <c r="I130" s="11"/>
      <c r="J130" s="11"/>
      <c r="K130" s="11"/>
      <c r="L130" s="11"/>
      <c r="M130" s="11"/>
      <c r="N130" s="11"/>
      <c r="O130" s="11"/>
      <c r="P130" s="11"/>
      <c r="Q130" s="11"/>
      <c r="R130" s="11"/>
      <c r="S130" s="11"/>
      <c r="T130" s="11"/>
      <c r="U130" s="11"/>
      <c r="V130" s="11"/>
      <c r="W130" s="11"/>
      <c r="X130" s="11">
        <f>IF($A130=X$3,$AI130/($AJ130*4)*$AK130,IF(SUM($A130:W130)+$AI130/($AJ130*4)*(1-$AK130)&gt;=$AI130,$AI130-SUM($A130:W130),$AI130/($AJ130*4)))</f>
        <v>14.56888322807859</v>
      </c>
      <c r="Y130" s="11">
        <f>IF($A130=Y$3,$AI130/($AJ130*4)*$AK130,IF(SUM($A130:X130)+$AI130/($AJ130*4)*(1-$AK130)&gt;=$AI130,$AI130-SUM($A130:X130),$AI130/($AJ130*4)))</f>
        <v>44.148130994177542</v>
      </c>
      <c r="Z130" s="11">
        <f>IF($A130=Z$3,$AI130/($AJ130*4)*$AK130,IF(SUM($A130:Y130)+$AI130/($AJ130*4)*(1-$AK130)&gt;=$AI130,$AI130-SUM($A130:Y130),$AI130/($AJ130*4)))</f>
        <v>44.148130994177542</v>
      </c>
      <c r="AA130" s="11">
        <f>IF($A130=AA$3,$AI130/($AJ130*4)*$AK130,IF(SUM($A130:Z130)+$AI130/($AJ130*4)*(1-$AK130)&gt;=$AI130,$AI130-SUM($A130:Z130),$AI130/($AJ130*4)))</f>
        <v>44.148130994177542</v>
      </c>
      <c r="AB130" s="11">
        <f>IF($A130=AB$3,$AI130/($AJ130*4)*$AK130,IF(SUM($A130:AA130)+$AI130/($AJ130*4)*(1-$AK130)&gt;=$AI130,$AI130-SUM($A130:AA130),$AI130/($AJ130*4)))</f>
        <v>44.148130994177542</v>
      </c>
      <c r="AC130" s="11">
        <f>IF($A130=AC$3,$AI130/($AJ130*4)*$AK130,IF(SUM($A130:AB130)+$AI130/($AJ130*4)*(1-$AK130)&gt;=$AI130,$AI130-SUM($A130:AB130),$AI130/($AJ130*4)))</f>
        <v>44.148130994177542</v>
      </c>
      <c r="AD130" s="11">
        <f>IF($A130=AD$3,$AI130/($AJ130*4)*$AK130,IF(SUM($A130:AC130)+$AI130/($AJ130*4)*(1-$AK130)&gt;=$AI130,$AI130-SUM($A130:AC130),$AI130/($AJ130*4)))</f>
        <v>44.148130994177542</v>
      </c>
      <c r="AE130" s="11">
        <f>IF($A130=AE$3,$AI130/($AJ130*4)*$AK130,IF(SUM($A130:AD130)+$AI130/($AJ130*4)*(1-$AK130)&gt;=$AI130,$AI130-SUM($A130:AD130),$AI130/($AJ130*4)))</f>
        <v>44.148130994177542</v>
      </c>
      <c r="AF130" s="11">
        <f>IF($A130=AF$3,$AI130/($AJ130*4)*$AK130,IF(SUM($A130:AE130)+$AI130/($AJ130*4)*(1-$AK130)&gt;=$AI130,$AI130-SUM($A130:AE130),$AI130/($AJ130*4)))</f>
        <v>44.148130994177542</v>
      </c>
      <c r="AG130" s="11">
        <f>IF($A130=AG$3,$AI130/($AJ130*4)*$AK130,IF(SUM($A130:AF130)+$AI130/($AJ130*4)*(1-$AK130)&gt;=$AI130,$AI130-SUM($A130:AF130),$AI130/($AJ130*4)))</f>
        <v>44.148130994177542</v>
      </c>
      <c r="AH130" s="51"/>
      <c r="AI130" s="27" cm="1">
        <f t="array" ref="AI130">INDEX($A$102:$AG$102, 1, AL130)</f>
        <v>529.77757193013053</v>
      </c>
      <c r="AJ130" s="73" cm="1">
        <f t="array" ref="AJ130">INDEX(Drivers!$A$32:$AG$32, 1, AL130)</f>
        <v>3</v>
      </c>
      <c r="AK130" s="74" cm="1">
        <f t="array" ref="AK130">INDEX(Drivers!$A$36:$AG$36, 1, AL130)</f>
        <v>0.33</v>
      </c>
      <c r="AL130" s="28">
        <f t="shared" si="33"/>
        <v>24</v>
      </c>
      <c r="AM130" s="94"/>
    </row>
    <row r="131" spans="1:39" outlineLevel="2" x14ac:dyDescent="0.2">
      <c r="A131" s="4" t="str" cm="1">
        <f t="array" ref="A131">INDEX($A$3:$AG$3, 1, AL131)</f>
        <v>FQ4'24A</v>
      </c>
      <c r="B131" s="11"/>
      <c r="C131" s="11"/>
      <c r="D131" s="11"/>
      <c r="E131" s="11"/>
      <c r="F131" s="11"/>
      <c r="G131" s="11"/>
      <c r="H131" s="11"/>
      <c r="I131" s="11"/>
      <c r="J131" s="11"/>
      <c r="K131" s="11"/>
      <c r="L131" s="11"/>
      <c r="M131" s="11"/>
      <c r="N131" s="11"/>
      <c r="O131" s="11"/>
      <c r="P131" s="11"/>
      <c r="Q131" s="11"/>
      <c r="R131" s="11"/>
      <c r="S131" s="11"/>
      <c r="T131" s="11"/>
      <c r="U131" s="11"/>
      <c r="V131" s="11"/>
      <c r="W131" s="11"/>
      <c r="X131" s="11"/>
      <c r="Y131" s="11">
        <f>IF($A131=Y$3,$AI131/($AJ131*4)*$AK131,IF(SUM($A131:X131)+$AI131/($AJ131*4)*(1-$AK131)&gt;=$AI131,$AI131-SUM($A131:X131),$AI131/($AJ131*4)))</f>
        <v>15.906894843721986</v>
      </c>
      <c r="Z131" s="11">
        <f>IF($A131=Z$3,$AI131/($AJ131*4)*$AK131,IF(SUM($A131:Y131)+$AI131/($AJ131*4)*(1-$AK131)&gt;=$AI131,$AI131-SUM($A131:Y131),$AI131/($AJ131*4)))</f>
        <v>48.202711647642381</v>
      </c>
      <c r="AA131" s="11">
        <f>IF($A131=AA$3,$AI131/($AJ131*4)*$AK131,IF(SUM($A131:Z131)+$AI131/($AJ131*4)*(1-$AK131)&gt;=$AI131,$AI131-SUM($A131:Z131),$AI131/($AJ131*4)))</f>
        <v>48.202711647642381</v>
      </c>
      <c r="AB131" s="11">
        <f>IF($A131=AB$3,$AI131/($AJ131*4)*$AK131,IF(SUM($A131:AA131)+$AI131/($AJ131*4)*(1-$AK131)&gt;=$AI131,$AI131-SUM($A131:AA131),$AI131/($AJ131*4)))</f>
        <v>48.202711647642381</v>
      </c>
      <c r="AC131" s="11">
        <f>IF($A131=AC$3,$AI131/($AJ131*4)*$AK131,IF(SUM($A131:AB131)+$AI131/($AJ131*4)*(1-$AK131)&gt;=$AI131,$AI131-SUM($A131:AB131),$AI131/($AJ131*4)))</f>
        <v>48.202711647642381</v>
      </c>
      <c r="AD131" s="11">
        <f>IF($A131=AD$3,$AI131/($AJ131*4)*$AK131,IF(SUM($A131:AC131)+$AI131/($AJ131*4)*(1-$AK131)&gt;=$AI131,$AI131-SUM($A131:AC131),$AI131/($AJ131*4)))</f>
        <v>48.202711647642381</v>
      </c>
      <c r="AE131" s="11">
        <f>IF($A131=AE$3,$AI131/($AJ131*4)*$AK131,IF(SUM($A131:AD131)+$AI131/($AJ131*4)*(1-$AK131)&gt;=$AI131,$AI131-SUM($A131:AD131),$AI131/($AJ131*4)))</f>
        <v>48.202711647642381</v>
      </c>
      <c r="AF131" s="11">
        <f>IF($A131=AF$3,$AI131/($AJ131*4)*$AK131,IF(SUM($A131:AE131)+$AI131/($AJ131*4)*(1-$AK131)&gt;=$AI131,$AI131-SUM($A131:AE131),$AI131/($AJ131*4)))</f>
        <v>48.202711647642381</v>
      </c>
      <c r="AG131" s="11">
        <f>IF($A131=AG$3,$AI131/($AJ131*4)*$AK131,IF(SUM($A131:AF131)+$AI131/($AJ131*4)*(1-$AK131)&gt;=$AI131,$AI131-SUM($A131:AF131),$AI131/($AJ131*4)))</f>
        <v>48.202711647642381</v>
      </c>
      <c r="AH131" s="51"/>
      <c r="AI131" s="27" cm="1">
        <f t="array" ref="AI131">INDEX($A$102:$AG$102, 1, AL131)</f>
        <v>578.43253977170855</v>
      </c>
      <c r="AJ131" s="73" cm="1">
        <f t="array" ref="AJ131">INDEX(Drivers!$A$32:$AG$32, 1, AL131)</f>
        <v>3</v>
      </c>
      <c r="AK131" s="74" cm="1">
        <f t="array" ref="AK131">INDEX(Drivers!$A$36:$AG$36, 1, AL131)</f>
        <v>0.33</v>
      </c>
      <c r="AL131" s="28">
        <f t="shared" si="33"/>
        <v>25</v>
      </c>
      <c r="AM131" s="94"/>
    </row>
    <row r="132" spans="1:39" outlineLevel="2" x14ac:dyDescent="0.2">
      <c r="A132" s="4" t="str" cm="1">
        <f t="array" ref="A132">INDEX($A$3:$AG$3, 1, AL132)</f>
        <v>FQ1'25A</v>
      </c>
      <c r="B132" s="11"/>
      <c r="C132" s="11"/>
      <c r="D132" s="11"/>
      <c r="E132" s="11"/>
      <c r="F132" s="11"/>
      <c r="G132" s="11"/>
      <c r="H132" s="11"/>
      <c r="I132" s="11"/>
      <c r="J132" s="11"/>
      <c r="K132" s="11"/>
      <c r="L132" s="11"/>
      <c r="M132" s="11"/>
      <c r="N132" s="11"/>
      <c r="O132" s="11"/>
      <c r="P132" s="11"/>
      <c r="Q132" s="11"/>
      <c r="R132" s="11"/>
      <c r="S132" s="11"/>
      <c r="T132" s="11"/>
      <c r="U132" s="11"/>
      <c r="V132" s="11"/>
      <c r="W132" s="11"/>
      <c r="X132" s="11"/>
      <c r="Y132" s="11"/>
      <c r="Z132" s="11">
        <f>IF($A132=Z$3,$AI132/($AJ132*4)*$AK132,IF(SUM($A132:Y132)+$AI132/($AJ132*4)*(1-$AK132)&gt;=$AI132,$AI132-SUM($A132:Y132),$AI132/($AJ132*4)))</f>
        <v>16.693540140027142</v>
      </c>
      <c r="AA132" s="11">
        <f>IF($A132=AA$3,$AI132/($AJ132*4)*$AK132,IF(SUM($A132:Z132)+$AI132/($AJ132*4)*(1-$AK132)&gt;=$AI132,$AI132-SUM($A132:Z132),$AI132/($AJ132*4)))</f>
        <v>50.586485272809519</v>
      </c>
      <c r="AB132" s="11">
        <f>IF($A132=AB$3,$AI132/($AJ132*4)*$AK132,IF(SUM($A132:AA132)+$AI132/($AJ132*4)*(1-$AK132)&gt;=$AI132,$AI132-SUM($A132:AA132),$AI132/($AJ132*4)))</f>
        <v>50.586485272809519</v>
      </c>
      <c r="AC132" s="11">
        <f>IF($A132=AC$3,$AI132/($AJ132*4)*$AK132,IF(SUM($A132:AB132)+$AI132/($AJ132*4)*(1-$AK132)&gt;=$AI132,$AI132-SUM($A132:AB132),$AI132/($AJ132*4)))</f>
        <v>50.586485272809519</v>
      </c>
      <c r="AD132" s="11">
        <f>IF($A132=AD$3,$AI132/($AJ132*4)*$AK132,IF(SUM($A132:AC132)+$AI132/($AJ132*4)*(1-$AK132)&gt;=$AI132,$AI132-SUM($A132:AC132),$AI132/($AJ132*4)))</f>
        <v>50.586485272809519</v>
      </c>
      <c r="AE132" s="11">
        <f>IF($A132=AE$3,$AI132/($AJ132*4)*$AK132,IF(SUM($A132:AD132)+$AI132/($AJ132*4)*(1-$AK132)&gt;=$AI132,$AI132-SUM($A132:AD132),$AI132/($AJ132*4)))</f>
        <v>50.586485272809519</v>
      </c>
      <c r="AF132" s="11">
        <f>IF($A132=AF$3,$AI132/($AJ132*4)*$AK132,IF(SUM($A132:AE132)+$AI132/($AJ132*4)*(1-$AK132)&gt;=$AI132,$AI132-SUM($A132:AE132),$AI132/($AJ132*4)))</f>
        <v>50.586485272809519</v>
      </c>
      <c r="AG132" s="11">
        <f>IF($A132=AG$3,$AI132/($AJ132*4)*$AK132,IF(SUM($A132:AF132)+$AI132/($AJ132*4)*(1-$AK132)&gt;=$AI132,$AI132-SUM($A132:AF132),$AI132/($AJ132*4)))</f>
        <v>50.586485272809519</v>
      </c>
      <c r="AH132" s="51"/>
      <c r="AI132" s="27" cm="1">
        <f t="array" ref="AI132">INDEX($A$102:$AG$102, 1, AL132)</f>
        <v>607.03782327371425</v>
      </c>
      <c r="AJ132" s="73" cm="1">
        <f t="array" ref="AJ132">INDEX(Drivers!$A$32:$AG$32, 1, AL132)</f>
        <v>3</v>
      </c>
      <c r="AK132" s="74" cm="1">
        <f t="array" ref="AK132">INDEX(Drivers!$A$36:$AG$36, 1, AL132)</f>
        <v>0.33</v>
      </c>
      <c r="AL132" s="28">
        <f t="shared" si="33"/>
        <v>26</v>
      </c>
      <c r="AM132" s="94"/>
    </row>
    <row r="133" spans="1:39" outlineLevel="2" x14ac:dyDescent="0.2">
      <c r="A133" s="4" t="str" cm="1">
        <f t="array" ref="A133">INDEX($A$3:$AG$3, 1, AL133)</f>
        <v>FQ2'25A</v>
      </c>
      <c r="B133" s="11"/>
      <c r="C133" s="11"/>
      <c r="D133" s="11"/>
      <c r="E133" s="11"/>
      <c r="F133" s="11"/>
      <c r="G133" s="11"/>
      <c r="H133" s="11"/>
      <c r="I133" s="11"/>
      <c r="J133" s="11"/>
      <c r="K133" s="11"/>
      <c r="L133" s="11"/>
      <c r="M133" s="11"/>
      <c r="N133" s="11"/>
      <c r="O133" s="11"/>
      <c r="P133" s="11"/>
      <c r="Q133" s="11"/>
      <c r="R133" s="11"/>
      <c r="S133" s="11"/>
      <c r="T133" s="11"/>
      <c r="U133" s="11"/>
      <c r="V133" s="11"/>
      <c r="W133" s="11"/>
      <c r="X133" s="11"/>
      <c r="Y133" s="11"/>
      <c r="Z133" s="11"/>
      <c r="AA133" s="11">
        <f>IF($A133=AA$3,$AI133/($AJ133*4)*$AK133,IF(SUM($A133:Z133)+$AI133/($AJ133*4)*(1-$AK133)&gt;=$AI133,$AI133-SUM($A133:Z133),$AI133/($AJ133*4)))</f>
        <v>18.004169185429191</v>
      </c>
      <c r="AB133" s="11">
        <f>IF($A133=AB$3,$AI133/($AJ133*4)*$AK133,IF(SUM($A133:AA133)+$AI133/($AJ133*4)*(1-$AK133)&gt;=$AI133,$AI133-SUM($A133:AA133),$AI133/($AJ133*4)))</f>
        <v>54.558088440694512</v>
      </c>
      <c r="AC133" s="11">
        <f>IF($A133=AC$3,$AI133/($AJ133*4)*$AK133,IF(SUM($A133:AB133)+$AI133/($AJ133*4)*(1-$AK133)&gt;=$AI133,$AI133-SUM($A133:AB133),$AI133/($AJ133*4)))</f>
        <v>54.558088440694512</v>
      </c>
      <c r="AD133" s="11">
        <f>IF($A133=AD$3,$AI133/($AJ133*4)*$AK133,IF(SUM($A133:AC133)+$AI133/($AJ133*4)*(1-$AK133)&gt;=$AI133,$AI133-SUM($A133:AC133),$AI133/($AJ133*4)))</f>
        <v>54.558088440694512</v>
      </c>
      <c r="AE133" s="11">
        <f>IF($A133=AE$3,$AI133/($AJ133*4)*$AK133,IF(SUM($A133:AD133)+$AI133/($AJ133*4)*(1-$AK133)&gt;=$AI133,$AI133-SUM($A133:AD133),$AI133/($AJ133*4)))</f>
        <v>54.558088440694512</v>
      </c>
      <c r="AF133" s="11">
        <f>IF($A133=AF$3,$AI133/($AJ133*4)*$AK133,IF(SUM($A133:AE133)+$AI133/($AJ133*4)*(1-$AK133)&gt;=$AI133,$AI133-SUM($A133:AE133),$AI133/($AJ133*4)))</f>
        <v>54.558088440694512</v>
      </c>
      <c r="AG133" s="11">
        <f>IF($A133=AG$3,$AI133/($AJ133*4)*$AK133,IF(SUM($A133:AF133)+$AI133/($AJ133*4)*(1-$AK133)&gt;=$AI133,$AI133-SUM($A133:AF133),$AI133/($AJ133*4)))</f>
        <v>54.558088440694512</v>
      </c>
      <c r="AH133" s="51"/>
      <c r="AI133" s="27" cm="1">
        <f t="array" ref="AI133">INDEX($A$102:$AG$102, 1, AL133)</f>
        <v>654.69706128833411</v>
      </c>
      <c r="AJ133" s="73" cm="1">
        <f t="array" ref="AJ133">INDEX(Drivers!$A$32:$AG$32, 1, AL133)</f>
        <v>3</v>
      </c>
      <c r="AK133" s="74" cm="1">
        <f t="array" ref="AK133">INDEX(Drivers!$A$36:$AG$36, 1, AL133)</f>
        <v>0.33</v>
      </c>
      <c r="AL133" s="28">
        <f t="shared" si="33"/>
        <v>27</v>
      </c>
      <c r="AM133" s="94"/>
    </row>
    <row r="134" spans="1:39" outlineLevel="2" x14ac:dyDescent="0.2">
      <c r="A134" s="4" t="str" cm="1">
        <f t="array" ref="A134">INDEX($A$3:$AG$3, 1, AL134)</f>
        <v>FQ3'25A</v>
      </c>
      <c r="B134" s="11"/>
      <c r="C134" s="11"/>
      <c r="D134" s="11"/>
      <c r="E134" s="11"/>
      <c r="F134" s="11"/>
      <c r="G134" s="11"/>
      <c r="H134" s="11"/>
      <c r="I134" s="11"/>
      <c r="J134" s="11"/>
      <c r="K134" s="11"/>
      <c r="L134" s="11"/>
      <c r="M134" s="11"/>
      <c r="N134" s="11"/>
      <c r="O134" s="11"/>
      <c r="P134" s="11"/>
      <c r="Q134" s="11"/>
      <c r="R134" s="11"/>
      <c r="S134" s="11"/>
      <c r="T134" s="11"/>
      <c r="U134" s="11"/>
      <c r="V134" s="11"/>
      <c r="W134" s="11"/>
      <c r="X134" s="11"/>
      <c r="Y134" s="11"/>
      <c r="Z134" s="11"/>
      <c r="AA134" s="11"/>
      <c r="AB134" s="11">
        <f>IF($A134=AB$3,$AI134/($AJ134*4)*$AK134,IF(SUM($A134:AA134)+$AI134/($AJ134*4)*(1-$AK134)&gt;=$AI134,$AI134-SUM($A134:AA134),$AI134/($AJ134*4)))</f>
        <v>19.454618653409728</v>
      </c>
      <c r="AC134" s="11">
        <f>IF($A134=AC$3,$AI134/($AJ134*4)*$AK134,IF(SUM($A134:AB134)+$AI134/($AJ134*4)*(1-$AK134)&gt;=$AI134,$AI134-SUM($A134:AB134),$AI134/($AJ134*4)))</f>
        <v>58.953389858817353</v>
      </c>
      <c r="AD134" s="11">
        <f>IF($A134=AD$3,$AI134/($AJ134*4)*$AK134,IF(SUM($A134:AC134)+$AI134/($AJ134*4)*(1-$AK134)&gt;=$AI134,$AI134-SUM($A134:AC134),$AI134/($AJ134*4)))</f>
        <v>58.953389858817353</v>
      </c>
      <c r="AE134" s="11">
        <f>IF($A134=AE$3,$AI134/($AJ134*4)*$AK134,IF(SUM($A134:AD134)+$AI134/($AJ134*4)*(1-$AK134)&gt;=$AI134,$AI134-SUM($A134:AD134),$AI134/($AJ134*4)))</f>
        <v>58.953389858817353</v>
      </c>
      <c r="AF134" s="11">
        <f>IF($A134=AF$3,$AI134/($AJ134*4)*$AK134,IF(SUM($A134:AE134)+$AI134/($AJ134*4)*(1-$AK134)&gt;=$AI134,$AI134-SUM($A134:AE134),$AI134/($AJ134*4)))</f>
        <v>58.953389858817353</v>
      </c>
      <c r="AG134" s="11">
        <f>IF($A134=AG$3,$AI134/($AJ134*4)*$AK134,IF(SUM($A134:AF134)+$AI134/($AJ134*4)*(1-$AK134)&gt;=$AI134,$AI134-SUM($A134:AF134),$AI134/($AJ134*4)))</f>
        <v>58.953389858817353</v>
      </c>
      <c r="AH134" s="51"/>
      <c r="AI134" s="27" cm="1">
        <f t="array" ref="AI134">INDEX($A$102:$AG$102, 1, AL134)</f>
        <v>707.44067830580821</v>
      </c>
      <c r="AJ134" s="73" cm="1">
        <f t="array" ref="AJ134">INDEX(Drivers!$A$32:$AG$32, 1, AL134)</f>
        <v>3</v>
      </c>
      <c r="AK134" s="74" cm="1">
        <f t="array" ref="AK134">INDEX(Drivers!$A$36:$AG$36, 1, AL134)</f>
        <v>0.33</v>
      </c>
      <c r="AL134" s="28">
        <f t="shared" si="33"/>
        <v>28</v>
      </c>
      <c r="AM134" s="94"/>
    </row>
    <row r="135" spans="1:39" outlineLevel="2" x14ac:dyDescent="0.2">
      <c r="A135" s="4" t="str" cm="1">
        <f t="array" ref="A135">INDEX($A$3:$AG$3, 1, AL135)</f>
        <v>FQ4'25A</v>
      </c>
      <c r="B135" s="11"/>
      <c r="C135" s="11"/>
      <c r="D135" s="11"/>
      <c r="E135" s="11"/>
      <c r="F135" s="11"/>
      <c r="G135" s="11"/>
      <c r="H135" s="11"/>
      <c r="I135" s="11"/>
      <c r="J135" s="11"/>
      <c r="K135" s="11"/>
      <c r="L135" s="11"/>
      <c r="M135" s="11"/>
      <c r="N135" s="11"/>
      <c r="O135" s="11"/>
      <c r="P135" s="11"/>
      <c r="Q135" s="11"/>
      <c r="R135" s="11"/>
      <c r="S135" s="11"/>
      <c r="T135" s="11"/>
      <c r="U135" s="11"/>
      <c r="V135" s="11"/>
      <c r="W135" s="11"/>
      <c r="X135" s="11"/>
      <c r="Y135" s="11"/>
      <c r="Z135" s="11"/>
      <c r="AA135" s="11"/>
      <c r="AB135" s="11"/>
      <c r="AC135" s="11">
        <f>IF($A135=AC$3,$AI135/($AJ135*4)*$AK135,IF(SUM($A135:AB135)+$AI135/($AJ135*4)*(1-$AK135)&gt;=$AI135,$AI135-SUM($A135:AB135),$AI135/($AJ135*4)))</f>
        <v>21.059804855062744</v>
      </c>
      <c r="AD135" s="11">
        <f>IF($A135=AD$3,$AI135/($AJ135*4)*$AK135,IF(SUM($A135:AC135)+$AI135/($AJ135*4)*(1-$AK135)&gt;=$AI135,$AI135-SUM($A135:AC135),$AI135/($AJ135*4)))</f>
        <v>63.817590469887101</v>
      </c>
      <c r="AE135" s="11">
        <f>IF($A135=AE$3,$AI135/($AJ135*4)*$AK135,IF(SUM($A135:AD135)+$AI135/($AJ135*4)*(1-$AK135)&gt;=$AI135,$AI135-SUM($A135:AD135),$AI135/($AJ135*4)))</f>
        <v>63.817590469887101</v>
      </c>
      <c r="AF135" s="11">
        <f>IF($A135=AF$3,$AI135/($AJ135*4)*$AK135,IF(SUM($A135:AE135)+$AI135/($AJ135*4)*(1-$AK135)&gt;=$AI135,$AI135-SUM($A135:AE135),$AI135/($AJ135*4)))</f>
        <v>63.817590469887101</v>
      </c>
      <c r="AG135" s="11">
        <f>IF($A135=AG$3,$AI135/($AJ135*4)*$AK135,IF(SUM($A135:AF135)+$AI135/($AJ135*4)*(1-$AK135)&gt;=$AI135,$AI135-SUM($A135:AF135),$AI135/($AJ135*4)))</f>
        <v>63.817590469887101</v>
      </c>
      <c r="AH135" s="51"/>
      <c r="AI135" s="27" cm="1">
        <f t="array" ref="AI135">INDEX($A$102:$AG$102, 1, AL135)</f>
        <v>765.81108563864518</v>
      </c>
      <c r="AJ135" s="73" cm="1">
        <f t="array" ref="AJ135">INDEX(Drivers!$A$32:$AG$32, 1, AL135)</f>
        <v>3</v>
      </c>
      <c r="AK135" s="74" cm="1">
        <f t="array" ref="AK135">INDEX(Drivers!$A$36:$AG$36, 1, AL135)</f>
        <v>0.33</v>
      </c>
      <c r="AL135" s="28">
        <f t="shared" si="33"/>
        <v>29</v>
      </c>
      <c r="AM135" s="94"/>
    </row>
    <row r="136" spans="1:39" outlineLevel="2" x14ac:dyDescent="0.2">
      <c r="A136" s="4" t="str" cm="1">
        <f t="array" ref="A136">INDEX($A$3:$AG$3, 1, AL136)</f>
        <v>FQ1'26E</v>
      </c>
      <c r="B136" s="11"/>
      <c r="C136" s="11"/>
      <c r="D136" s="11"/>
      <c r="E136" s="11"/>
      <c r="F136" s="11"/>
      <c r="G136" s="11"/>
      <c r="H136" s="11"/>
      <c r="I136" s="11"/>
      <c r="J136" s="11"/>
      <c r="K136" s="11"/>
      <c r="L136" s="11"/>
      <c r="M136" s="11"/>
      <c r="N136" s="11"/>
      <c r="O136" s="11"/>
      <c r="P136" s="11"/>
      <c r="Q136" s="11"/>
      <c r="R136" s="11"/>
      <c r="S136" s="11"/>
      <c r="T136" s="11"/>
      <c r="U136" s="11"/>
      <c r="V136" s="11"/>
      <c r="W136" s="11"/>
      <c r="X136" s="11"/>
      <c r="Y136" s="11"/>
      <c r="Z136" s="11"/>
      <c r="AA136" s="11"/>
      <c r="AB136" s="11"/>
      <c r="AC136" s="11"/>
      <c r="AD136" s="11">
        <f>IF($A136=AD$3,$AI136/($AJ136*4)*$AK136,IF(SUM($A136:AC136)+$AI136/($AJ136*4)*(1-$AK136)&gt;=$AI136,$AI136-SUM($A136:AC136),$AI136/($AJ136*4)))</f>
        <v>21.182975156102778</v>
      </c>
      <c r="AE136" s="11">
        <f>IF($A136=AE$3,$AI136/($AJ136*4)*$AK136,IF(SUM($A136:AD136)+$AI136/($AJ136*4)*(1-$AK136)&gt;=$AI136,$AI136-SUM($A136:AD136),$AI136/($AJ136*4)))</f>
        <v>64.190833806372055</v>
      </c>
      <c r="AF136" s="11">
        <f>IF($A136=AF$3,$AI136/($AJ136*4)*$AK136,IF(SUM($A136:AE136)+$AI136/($AJ136*4)*(1-$AK136)&gt;=$AI136,$AI136-SUM($A136:AE136),$AI136/($AJ136*4)))</f>
        <v>64.190833806372055</v>
      </c>
      <c r="AG136" s="11">
        <f>IF($A136=AG$3,$AI136/($AJ136*4)*$AK136,IF(SUM($A136:AF136)+$AI136/($AJ136*4)*(1-$AK136)&gt;=$AI136,$AI136-SUM($A136:AF136),$AI136/($AJ136*4)))</f>
        <v>64.190833806372055</v>
      </c>
      <c r="AH136" s="51"/>
      <c r="AI136" s="27" cm="1">
        <f t="array" ref="AI136">INDEX($A$102:$AG$102, 1, AL136)</f>
        <v>770.29000567646472</v>
      </c>
      <c r="AJ136" s="73" cm="1">
        <f t="array" ref="AJ136">INDEX(Drivers!$A$32:$AG$32, 1, AL136)</f>
        <v>3</v>
      </c>
      <c r="AK136" s="74" cm="1">
        <f t="array" ref="AK136">INDEX(Drivers!$A$36:$AG$36, 1, AL136)</f>
        <v>0.33</v>
      </c>
      <c r="AL136" s="28">
        <f t="shared" si="33"/>
        <v>30</v>
      </c>
      <c r="AM136" s="94"/>
    </row>
    <row r="137" spans="1:39" outlineLevel="2" x14ac:dyDescent="0.2">
      <c r="A137" s="4" t="str" cm="1">
        <f t="array" ref="A137">INDEX($A$3:$AG$3, 1, AL137)</f>
        <v>FQ2'26E</v>
      </c>
      <c r="B137" s="11"/>
      <c r="C137" s="11"/>
      <c r="D137" s="11"/>
      <c r="E137" s="11"/>
      <c r="F137" s="11"/>
      <c r="G137" s="11"/>
      <c r="H137" s="11"/>
      <c r="I137" s="11"/>
      <c r="J137" s="11"/>
      <c r="K137" s="11"/>
      <c r="L137" s="11"/>
      <c r="M137" s="11"/>
      <c r="N137" s="11"/>
      <c r="O137" s="11"/>
      <c r="P137" s="11"/>
      <c r="Q137" s="11"/>
      <c r="R137" s="11"/>
      <c r="S137" s="11"/>
      <c r="T137" s="11"/>
      <c r="U137" s="11"/>
      <c r="V137" s="11"/>
      <c r="W137" s="11"/>
      <c r="X137" s="11"/>
      <c r="Y137" s="11"/>
      <c r="Z137" s="11"/>
      <c r="AA137" s="11"/>
      <c r="AB137" s="11"/>
      <c r="AC137" s="11"/>
      <c r="AD137" s="11"/>
      <c r="AE137" s="11">
        <f>IF($A137=AE$3,$AI137/($AJ137*4)*$AK137,IF(SUM($A137:AD137)+$AI137/($AJ137*4)*(1-$AK137)&gt;=$AI137,$AI137-SUM($A137:AD137),$AI137/($AJ137*4)))</f>
        <v>22.679970829765139</v>
      </c>
      <c r="AF137" s="11">
        <f>IF($A137=AF$3,$AI137/($AJ137*4)*$AK137,IF(SUM($A137:AE137)+$AI137/($AJ137*4)*(1-$AK137)&gt;=$AI137,$AI137-SUM($A137:AE137),$AI137/($AJ137*4)))</f>
        <v>68.727184332621633</v>
      </c>
      <c r="AG137" s="11">
        <f>IF($A137=AG$3,$AI137/($AJ137*4)*$AK137,IF(SUM($A137:AF137)+$AI137/($AJ137*4)*(1-$AK137)&gt;=$AI137,$AI137-SUM($A137:AF137),$AI137/($AJ137*4)))</f>
        <v>68.727184332621633</v>
      </c>
      <c r="AH137" s="51"/>
      <c r="AI137" s="27" cm="1">
        <f t="array" ref="AI137">INDEX($A$102:$AG$102, 1, AL137)</f>
        <v>824.72621199145965</v>
      </c>
      <c r="AJ137" s="73" cm="1">
        <f t="array" ref="AJ137">INDEX(Drivers!$A$32:$AG$32, 1, AL137)</f>
        <v>3</v>
      </c>
      <c r="AK137" s="74" cm="1">
        <f t="array" ref="AK137">INDEX(Drivers!$A$36:$AG$36, 1, AL137)</f>
        <v>0.33</v>
      </c>
      <c r="AL137" s="28">
        <f t="shared" si="33"/>
        <v>31</v>
      </c>
      <c r="AM137" s="94"/>
    </row>
    <row r="138" spans="1:39" outlineLevel="2" x14ac:dyDescent="0.2">
      <c r="A138" s="4" t="str" cm="1">
        <f t="array" ref="A138">INDEX($A$3:$AG$3, 1, AL138)</f>
        <v>FQ3'26E</v>
      </c>
      <c r="B138" s="11"/>
      <c r="C138" s="11"/>
      <c r="D138" s="11"/>
      <c r="E138" s="11"/>
      <c r="F138" s="11"/>
      <c r="G138" s="11"/>
      <c r="H138" s="11"/>
      <c r="I138" s="11"/>
      <c r="J138" s="11"/>
      <c r="K138" s="11"/>
      <c r="L138" s="11"/>
      <c r="M138" s="11"/>
      <c r="N138" s="11"/>
      <c r="O138" s="11"/>
      <c r="P138" s="11"/>
      <c r="Q138" s="11"/>
      <c r="R138" s="11"/>
      <c r="S138" s="11"/>
      <c r="T138" s="11"/>
      <c r="U138" s="11"/>
      <c r="V138" s="11"/>
      <c r="W138" s="11"/>
      <c r="X138" s="11"/>
      <c r="Y138" s="11"/>
      <c r="Z138" s="11"/>
      <c r="AA138" s="11"/>
      <c r="AB138" s="11"/>
      <c r="AC138" s="11"/>
      <c r="AD138" s="11"/>
      <c r="AE138" s="11"/>
      <c r="AF138" s="11">
        <f>IF($A138=AF$3,$AI138/($AJ138*4)*$AK138,IF(SUM($A138:AE138)+$AI138/($AJ138*4)*(1-$AK138)&gt;=$AI138,$AI138-SUM($A138:AE138),$AI138/($AJ138*4)))</f>
        <v>24.376956417956286</v>
      </c>
      <c r="AG138" s="11">
        <f>IF($A138=AG$3,$AI138/($AJ138*4)*$AK138,IF(SUM($A138:AF138)+$AI138/($AJ138*4)*(1-$AK138)&gt;=$AI138,$AI138-SUM($A138:AF138),$AI138/($AJ138*4)))</f>
        <v>73.869564902897835</v>
      </c>
      <c r="AH138" s="51"/>
      <c r="AI138" s="27" cm="1">
        <f t="array" ref="AI138">INDEX($A$102:$AG$102, 1, AL138)</f>
        <v>886.43477883477408</v>
      </c>
      <c r="AJ138" s="73" cm="1">
        <f t="array" ref="AJ138">INDEX(Drivers!$A$32:$AG$32, 1, AL138)</f>
        <v>3</v>
      </c>
      <c r="AK138" s="74" cm="1">
        <f t="array" ref="AK138">INDEX(Drivers!$A$36:$AG$36, 1, AL138)</f>
        <v>0.33</v>
      </c>
      <c r="AL138" s="28">
        <f t="shared" si="33"/>
        <v>32</v>
      </c>
      <c r="AM138" s="94"/>
    </row>
    <row r="139" spans="1:39" outlineLevel="2" x14ac:dyDescent="0.2">
      <c r="A139" s="4" t="str" cm="1">
        <f t="array" ref="A139">INDEX($A$3:$AG$3, 1, AL139)</f>
        <v>FQ4'26E</v>
      </c>
      <c r="B139" s="11"/>
      <c r="C139" s="11"/>
      <c r="D139" s="11"/>
      <c r="E139" s="11"/>
      <c r="F139" s="11"/>
      <c r="G139" s="11"/>
      <c r="H139" s="11"/>
      <c r="I139" s="11"/>
      <c r="J139" s="11"/>
      <c r="K139" s="11"/>
      <c r="L139" s="11"/>
      <c r="M139" s="11"/>
      <c r="N139" s="11"/>
      <c r="O139" s="11"/>
      <c r="P139" s="11"/>
      <c r="Q139" s="11"/>
      <c r="R139" s="11"/>
      <c r="S139" s="11"/>
      <c r="T139" s="11"/>
      <c r="U139" s="11"/>
      <c r="V139" s="11"/>
      <c r="W139" s="11"/>
      <c r="X139" s="11"/>
      <c r="Y139" s="11"/>
      <c r="Z139" s="11"/>
      <c r="AA139" s="11"/>
      <c r="AB139" s="11"/>
      <c r="AC139" s="11"/>
      <c r="AD139" s="11"/>
      <c r="AE139" s="11"/>
      <c r="AF139" s="11"/>
      <c r="AG139" s="11">
        <f>IF($A139=AG$3,$AI139/($AJ139*4)*$AK139,IF(SUM($A139:AF139)+$AI139/($AJ139*4)*(1-$AK139)&gt;=$AI139,$AI139-SUM($A139:AF139),$AI139/($AJ139*4)))</f>
        <v>26.297017573792438</v>
      </c>
      <c r="AH139" s="51"/>
      <c r="AI139" s="27" cm="1">
        <f t="array" ref="AI139">INDEX($A$102:$AG$102, 1, AL139)</f>
        <v>956.25518450154311</v>
      </c>
      <c r="AJ139" s="73" cm="1">
        <f t="array" ref="AJ139">INDEX(Drivers!$A$32:$AG$32, 1, AL139)</f>
        <v>3</v>
      </c>
      <c r="AK139" s="74" cm="1">
        <f t="array" ref="AK139">INDEX(Drivers!$A$36:$AG$36, 1, AL139)</f>
        <v>0.33</v>
      </c>
      <c r="AL139" s="28">
        <f t="shared" si="33"/>
        <v>33</v>
      </c>
      <c r="AM139" s="94"/>
    </row>
    <row r="140" spans="1:39" s="32" customFormat="1" outlineLevel="3" x14ac:dyDescent="0.2">
      <c r="AH140" s="97"/>
      <c r="AI140" s="39"/>
      <c r="AL140" s="40"/>
      <c r="AM140" s="39"/>
    </row>
    <row r="141" spans="1:39" s="6" customFormat="1" outlineLevel="2" x14ac:dyDescent="0.2">
      <c r="AH141" s="98"/>
    </row>
    <row r="142" spans="1:39" s="16" customFormat="1" outlineLevel="1" x14ac:dyDescent="0.2">
      <c r="A142" s="16" t="s">
        <v>65</v>
      </c>
      <c r="V142" s="22">
        <f>SUM(V143:V145)</f>
        <v>1092.7149091394949</v>
      </c>
      <c r="W142" s="22">
        <f>SUM(W143:W145)</f>
        <v>2269.9297041738359</v>
      </c>
      <c r="X142" s="22">
        <f>SUM(X143:X145)</f>
        <v>3582.3417202700366</v>
      </c>
      <c r="Y142" s="22">
        <f>SUM(Y143:Y145)</f>
        <v>5044.3463554209829</v>
      </c>
      <c r="Z142" s="22">
        <f t="shared" ref="Z142:AG142" si="34">SUM(Z143:Z145)</f>
        <v>6060.5892472082014</v>
      </c>
      <c r="AA142" s="22">
        <f t="shared" si="34"/>
        <v>6761.415430447857</v>
      </c>
      <c r="AB142" s="22">
        <f t="shared" si="34"/>
        <v>7544.682871175517</v>
      </c>
      <c r="AC142" s="22">
        <f t="shared" si="34"/>
        <v>8419.1865610025088</v>
      </c>
      <c r="AD142" s="22">
        <f t="shared" si="34"/>
        <v>8997.5056685169457</v>
      </c>
      <c r="AE142" s="22">
        <f t="shared" si="34"/>
        <v>10053.167128229819</v>
      </c>
      <c r="AF142" s="22">
        <f t="shared" si="34"/>
        <v>11235.278625432187</v>
      </c>
      <c r="AG142" s="22">
        <f t="shared" si="34"/>
        <v>12557.480445698204</v>
      </c>
      <c r="AH142" s="101" t="s">
        <v>192</v>
      </c>
    </row>
    <row r="143" spans="1:39" outlineLevel="1" x14ac:dyDescent="0.2">
      <c r="A143" s="4" t="s">
        <v>100</v>
      </c>
      <c r="V143" s="11">
        <f>V104</f>
        <v>343.94384622074864</v>
      </c>
      <c r="W143" s="11">
        <f>W104</f>
        <v>1426.2274883225787</v>
      </c>
      <c r="X143" s="11">
        <f>X104</f>
        <v>2634.0832659970411</v>
      </c>
      <c r="Y143" s="11">
        <f>Y104</f>
        <v>3980.9074557278932</v>
      </c>
      <c r="Z143" s="11">
        <f t="shared" ref="Z143:AG143" si="35">Z104</f>
        <v>5144.3705453262855</v>
      </c>
      <c r="AA143" s="11">
        <f t="shared" si="35"/>
        <v>5757.2057781455896</v>
      </c>
      <c r="AB143" s="11">
        <f t="shared" si="35"/>
        <v>6444.5202851377098</v>
      </c>
      <c r="AC143" s="11">
        <f t="shared" si="35"/>
        <v>7214.259658249287</v>
      </c>
      <c r="AD143" s="11">
        <f t="shared" si="35"/>
        <v>8078.6115989569971</v>
      </c>
      <c r="AE143" s="11">
        <f t="shared" si="35"/>
        <v>9052.6685162948961</v>
      </c>
      <c r="AF143" s="11">
        <f t="shared" si="35"/>
        <v>10144.290948085269</v>
      </c>
      <c r="AG143" s="11">
        <f t="shared" si="35"/>
        <v>11366.021009100459</v>
      </c>
      <c r="AH143" s="51"/>
    </row>
    <row r="144" spans="1:39" outlineLevel="1" x14ac:dyDescent="0.2">
      <c r="A144" s="4" t="s">
        <v>72</v>
      </c>
      <c r="V144" s="11">
        <f>V101</f>
        <v>533.40959850160823</v>
      </c>
      <c r="W144" s="11">
        <f>W101</f>
        <v>590.31475845633793</v>
      </c>
      <c r="X144" s="11">
        <f>X101</f>
        <v>653.29067011589154</v>
      </c>
      <c r="Y144" s="11">
        <f>Y101</f>
        <v>722.9849729261648</v>
      </c>
      <c r="Z144" s="11">
        <f t="shared" ref="Z144:AG144" si="36">Z101</f>
        <v>533.40959850160846</v>
      </c>
      <c r="AA144" s="11">
        <f t="shared" si="36"/>
        <v>590.3147584563377</v>
      </c>
      <c r="AB144" s="11">
        <f t="shared" si="36"/>
        <v>653.29067011589188</v>
      </c>
      <c r="AC144" s="11">
        <f t="shared" si="36"/>
        <v>722.98497292616526</v>
      </c>
      <c r="AD144" s="11">
        <f t="shared" si="36"/>
        <v>400.05719887620637</v>
      </c>
      <c r="AE144" s="11">
        <f t="shared" si="36"/>
        <v>442.7360688422533</v>
      </c>
      <c r="AF144" s="11">
        <f t="shared" si="36"/>
        <v>489.9680025869194</v>
      </c>
      <c r="AG144" s="11">
        <f t="shared" si="36"/>
        <v>542.23872969462377</v>
      </c>
      <c r="AH144" s="51"/>
    </row>
    <row r="145" spans="1:34" outlineLevel="1" x14ac:dyDescent="0.2">
      <c r="A145" s="4" t="s">
        <v>99</v>
      </c>
      <c r="V145" s="11">
        <f>V119</f>
        <v>215.36146441713811</v>
      </c>
      <c r="W145" s="11">
        <f>W119</f>
        <v>253.38745739491938</v>
      </c>
      <c r="X145" s="11">
        <f>X119</f>
        <v>294.96778415710378</v>
      </c>
      <c r="Y145" s="11">
        <f>Y119</f>
        <v>340.45392676692472</v>
      </c>
      <c r="Z145" s="11">
        <f t="shared" ref="Z145:AG145" si="37">Z119</f>
        <v>382.8091033803077</v>
      </c>
      <c r="AA145" s="11">
        <f t="shared" si="37"/>
        <v>413.89489384592957</v>
      </c>
      <c r="AB145" s="11">
        <f t="shared" si="37"/>
        <v>446.87191592191584</v>
      </c>
      <c r="AC145" s="11">
        <f t="shared" si="37"/>
        <v>481.94192982705749</v>
      </c>
      <c r="AD145" s="11">
        <f t="shared" si="37"/>
        <v>518.83687068374229</v>
      </c>
      <c r="AE145" s="11">
        <f t="shared" si="37"/>
        <v>557.76254309266903</v>
      </c>
      <c r="AF145" s="11">
        <f t="shared" si="37"/>
        <v>601.01967475999788</v>
      </c>
      <c r="AG145" s="11">
        <f t="shared" si="37"/>
        <v>649.2207069031208</v>
      </c>
      <c r="AH145" s="51"/>
    </row>
    <row r="146" spans="1:34" outlineLevel="1" x14ac:dyDescent="0.2">
      <c r="AH146" s="51"/>
    </row>
    <row r="147" spans="1:34" s="16" customFormat="1" x14ac:dyDescent="0.2">
      <c r="A147" s="16" t="s">
        <v>20</v>
      </c>
      <c r="V147" s="22">
        <f>SUM(V148:V151)</f>
        <v>2672.0383578676428</v>
      </c>
      <c r="W147" s="22">
        <f>SUM(W148:W151)</f>
        <v>3903.2734339025756</v>
      </c>
      <c r="X147" s="22">
        <f>SUM(X148:X151)</f>
        <v>5271.5534783760886</v>
      </c>
      <c r="Y147" s="22">
        <f>SUM(Y148:Y151)</f>
        <v>6791.3370909213609</v>
      </c>
      <c r="Z147" s="22">
        <f t="shared" ref="Z147:AG147" si="38">SUM(Z148:Z151)</f>
        <v>7867.3352725532022</v>
      </c>
      <c r="AA147" s="22">
        <f t="shared" si="38"/>
        <v>8629.9606572575358</v>
      </c>
      <c r="AB147" s="22">
        <f t="shared" si="38"/>
        <v>9477.1411224488402</v>
      </c>
      <c r="AC147" s="22">
        <f t="shared" si="38"/>
        <v>10417.743962414941</v>
      </c>
      <c r="AD147" s="22">
        <f t="shared" si="38"/>
        <v>11064.423121511627</v>
      </c>
      <c r="AE147" s="22">
        <f t="shared" si="38"/>
        <v>12190.782867700091</v>
      </c>
      <c r="AF147" s="22">
        <f t="shared" si="38"/>
        <v>13446.010864888869</v>
      </c>
      <c r="AG147" s="22">
        <f t="shared" si="38"/>
        <v>14843.830112914027</v>
      </c>
      <c r="AH147" s="63"/>
    </row>
    <row r="148" spans="1:34" s="2" customFormat="1" x14ac:dyDescent="0.2">
      <c r="A148" s="4" t="s">
        <v>122</v>
      </c>
      <c r="V148" s="11">
        <f>V95</f>
        <v>1144.4372816870637</v>
      </c>
      <c r="W148" s="11">
        <f t="shared" ref="W148:AG148" si="39">W95</f>
        <v>1183.5824128469126</v>
      </c>
      <c r="X148" s="11">
        <f t="shared" si="39"/>
        <v>1224.0664913811975</v>
      </c>
      <c r="Y148" s="11">
        <f t="shared" si="39"/>
        <v>1265.9353155799843</v>
      </c>
      <c r="Z148" s="11">
        <f t="shared" si="39"/>
        <v>1309.2362502500009</v>
      </c>
      <c r="AA148" s="11">
        <f t="shared" si="39"/>
        <v>1354.0182802968679</v>
      </c>
      <c r="AB148" s="11">
        <f t="shared" si="39"/>
        <v>1400.3320661400899</v>
      </c>
      <c r="AC148" s="11">
        <f t="shared" si="39"/>
        <v>1448.2300010235019</v>
      </c>
      <c r="AD148" s="11">
        <f t="shared" si="39"/>
        <v>1497.7662702860011</v>
      </c>
      <c r="AE148" s="11">
        <f t="shared" si="39"/>
        <v>1548.996912659617</v>
      </c>
      <c r="AF148" s="11">
        <f t="shared" si="39"/>
        <v>1601.9798836642626</v>
      </c>
      <c r="AG148" s="11">
        <f t="shared" si="39"/>
        <v>1656.775121170886</v>
      </c>
      <c r="AH148" s="62"/>
    </row>
    <row r="149" spans="1:34" x14ac:dyDescent="0.2">
      <c r="A149" s="4" t="s">
        <v>62</v>
      </c>
      <c r="V149" s="72">
        <f>V95*Drivers!V69</f>
        <v>320.44243887237786</v>
      </c>
      <c r="W149" s="72">
        <f>W95*Drivers!W69</f>
        <v>331.40307559713557</v>
      </c>
      <c r="X149" s="72">
        <f>X95*Drivers!X69</f>
        <v>342.7386175867353</v>
      </c>
      <c r="Y149" s="72">
        <f>Y95*Drivers!Y69</f>
        <v>354.46188836239565</v>
      </c>
      <c r="Z149" s="72">
        <f>Z95*Drivers!Z69</f>
        <v>366.58615007000031</v>
      </c>
      <c r="AA149" s="72">
        <f>AA95*Drivers!AA69</f>
        <v>379.12511848312306</v>
      </c>
      <c r="AB149" s="72">
        <f>AB95*Drivers!AB69</f>
        <v>392.0929785192252</v>
      </c>
      <c r="AC149" s="72">
        <f>AC95*Drivers!AC69</f>
        <v>405.50440028658056</v>
      </c>
      <c r="AD149" s="72">
        <f>AD95*Drivers!AD69</f>
        <v>419.37455568008033</v>
      </c>
      <c r="AE149" s="72">
        <f>AE95*Drivers!AE69</f>
        <v>433.71913554469279</v>
      </c>
      <c r="AF149" s="72">
        <f>AF95*Drivers!AF69</f>
        <v>448.55436742599358</v>
      </c>
      <c r="AG149" s="72">
        <f>AG95*Drivers!AG69</f>
        <v>463.8970339278481</v>
      </c>
      <c r="AH149" s="51" t="s">
        <v>175</v>
      </c>
    </row>
    <row r="150" spans="1:34" x14ac:dyDescent="0.2">
      <c r="A150" s="4" t="s">
        <v>66</v>
      </c>
      <c r="V150" s="72">
        <f>V95*Drivers!V70</f>
        <v>114.44372816870637</v>
      </c>
      <c r="W150" s="72">
        <f>W95*Drivers!W70</f>
        <v>118.35824128469126</v>
      </c>
      <c r="X150" s="72">
        <f>X95*Drivers!X70</f>
        <v>122.40664913811975</v>
      </c>
      <c r="Y150" s="72">
        <f>Y95*Drivers!Y70</f>
        <v>126.59353155799843</v>
      </c>
      <c r="Z150" s="72">
        <f>Z95*Drivers!Z70</f>
        <v>130.92362502500009</v>
      </c>
      <c r="AA150" s="72">
        <f>AA95*Drivers!AA70</f>
        <v>135.40182802968681</v>
      </c>
      <c r="AB150" s="72">
        <f>AB95*Drivers!AB70</f>
        <v>140.033206614009</v>
      </c>
      <c r="AC150" s="72">
        <f>AC95*Drivers!AC70</f>
        <v>144.82300010235019</v>
      </c>
      <c r="AD150" s="72">
        <f>AD95*Drivers!AD70</f>
        <v>149.77662702860013</v>
      </c>
      <c r="AE150" s="72">
        <f>AE95*Drivers!AE70</f>
        <v>154.89969126596171</v>
      </c>
      <c r="AF150" s="72">
        <f>AF95*Drivers!AF70</f>
        <v>160.19798836642627</v>
      </c>
      <c r="AG150" s="72">
        <f>AG95*Drivers!AG70</f>
        <v>165.67751211708861</v>
      </c>
      <c r="AH150" s="51" t="s">
        <v>174</v>
      </c>
    </row>
    <row r="151" spans="1:34" s="2" customFormat="1" x14ac:dyDescent="0.2">
      <c r="A151" s="4" t="s">
        <v>65</v>
      </c>
      <c r="V151" s="11">
        <f>V142</f>
        <v>1092.7149091394949</v>
      </c>
      <c r="W151" s="11">
        <f>W142</f>
        <v>2269.9297041738359</v>
      </c>
      <c r="X151" s="11">
        <f>X142</f>
        <v>3582.3417202700366</v>
      </c>
      <c r="Y151" s="11">
        <f>Y142</f>
        <v>5044.3463554209829</v>
      </c>
      <c r="Z151" s="11">
        <f t="shared" ref="Z151:AG151" si="40">Z142</f>
        <v>6060.5892472082014</v>
      </c>
      <c r="AA151" s="11">
        <f t="shared" si="40"/>
        <v>6761.415430447857</v>
      </c>
      <c r="AB151" s="11">
        <f t="shared" si="40"/>
        <v>7544.682871175517</v>
      </c>
      <c r="AC151" s="11">
        <f t="shared" si="40"/>
        <v>8419.1865610025088</v>
      </c>
      <c r="AD151" s="11">
        <f t="shared" si="40"/>
        <v>8997.5056685169457</v>
      </c>
      <c r="AE151" s="11">
        <f t="shared" si="40"/>
        <v>10053.167128229819</v>
      </c>
      <c r="AF151" s="11">
        <f t="shared" si="40"/>
        <v>11235.278625432187</v>
      </c>
      <c r="AG151" s="11">
        <f t="shared" si="40"/>
        <v>12557.480445698204</v>
      </c>
      <c r="AH151" s="62"/>
    </row>
    <row r="152" spans="1:34" x14ac:dyDescent="0.2">
      <c r="AH152" s="51"/>
    </row>
    <row r="153" spans="1:34" s="16" customFormat="1" x14ac:dyDescent="0.2">
      <c r="A153" s="16" t="s">
        <v>21</v>
      </c>
      <c r="B153" s="22"/>
      <c r="C153" s="22"/>
      <c r="D153" s="22"/>
      <c r="E153" s="22"/>
      <c r="F153" s="22"/>
      <c r="G153" s="22"/>
      <c r="H153" s="22"/>
      <c r="I153" s="22"/>
      <c r="J153" s="22"/>
      <c r="K153" s="22"/>
      <c r="L153" s="22"/>
      <c r="M153" s="22"/>
      <c r="N153" s="22"/>
      <c r="O153" s="22"/>
      <c r="P153" s="22"/>
      <c r="Q153" s="22"/>
      <c r="R153" s="22"/>
      <c r="S153" s="22"/>
      <c r="T153" s="22"/>
      <c r="U153" s="22"/>
      <c r="V153" s="22">
        <f>SUM(V154:V157)</f>
        <v>9228.3278127046124</v>
      </c>
      <c r="W153" s="22">
        <f t="shared" ref="W153:AG153" si="41">SUM(W154:W157)</f>
        <v>17522.851658945594</v>
      </c>
      <c r="X153" s="22">
        <f t="shared" si="41"/>
        <v>26765.603799996308</v>
      </c>
      <c r="Y153" s="22">
        <f t="shared" si="41"/>
        <v>37057.415223447249</v>
      </c>
      <c r="Z153" s="22">
        <f t="shared" si="41"/>
        <v>44230.870755802403</v>
      </c>
      <c r="AA153" s="22">
        <f t="shared" si="41"/>
        <v>49198.453239944683</v>
      </c>
      <c r="AB153" s="22">
        <f t="shared" si="41"/>
        <v>54745.238349501939</v>
      </c>
      <c r="AC153" s="22">
        <f t="shared" si="41"/>
        <v>60932.863328430009</v>
      </c>
      <c r="AD153" s="22">
        <f t="shared" si="41"/>
        <v>65049.457132613301</v>
      </c>
      <c r="AE153" s="22">
        <f t="shared" si="41"/>
        <v>72509.78563707901</v>
      </c>
      <c r="AF153" s="22">
        <f t="shared" si="41"/>
        <v>80857.682617482002</v>
      </c>
      <c r="AG153" s="22">
        <f t="shared" si="41"/>
        <v>90188.712787103257</v>
      </c>
      <c r="AH153" s="63"/>
    </row>
    <row r="154" spans="1:34" x14ac:dyDescent="0.2">
      <c r="A154" s="4" t="s">
        <v>20</v>
      </c>
      <c r="B154" s="11"/>
      <c r="C154" s="11"/>
      <c r="D154" s="11"/>
      <c r="E154" s="11"/>
      <c r="F154" s="11"/>
      <c r="G154" s="11"/>
      <c r="H154" s="11"/>
      <c r="I154" s="11"/>
      <c r="J154" s="11"/>
      <c r="K154" s="11"/>
      <c r="L154" s="11"/>
      <c r="M154" s="11"/>
      <c r="N154" s="11"/>
      <c r="O154" s="11"/>
      <c r="P154" s="11"/>
      <c r="Q154" s="11"/>
      <c r="R154" s="11"/>
      <c r="S154" s="11"/>
      <c r="T154" s="11"/>
      <c r="U154" s="11"/>
      <c r="V154" s="11">
        <f t="shared" ref="V154:AG154" si="42">V147</f>
        <v>2672.0383578676428</v>
      </c>
      <c r="W154" s="11">
        <f t="shared" si="42"/>
        <v>3903.2734339025756</v>
      </c>
      <c r="X154" s="11">
        <f t="shared" si="42"/>
        <v>5271.5534783760886</v>
      </c>
      <c r="Y154" s="11">
        <f t="shared" si="42"/>
        <v>6791.3370909213609</v>
      </c>
      <c r="Z154" s="11">
        <f t="shared" si="42"/>
        <v>7867.3352725532022</v>
      </c>
      <c r="AA154" s="11">
        <f t="shared" si="42"/>
        <v>8629.9606572575358</v>
      </c>
      <c r="AB154" s="11">
        <f t="shared" si="42"/>
        <v>9477.1411224488402</v>
      </c>
      <c r="AC154" s="11">
        <f t="shared" si="42"/>
        <v>10417.743962414941</v>
      </c>
      <c r="AD154" s="11">
        <f t="shared" si="42"/>
        <v>11064.423121511627</v>
      </c>
      <c r="AE154" s="11">
        <f t="shared" si="42"/>
        <v>12190.782867700091</v>
      </c>
      <c r="AF154" s="11">
        <f t="shared" si="42"/>
        <v>13446.010864888869</v>
      </c>
      <c r="AG154" s="11">
        <f t="shared" si="42"/>
        <v>14843.830112914027</v>
      </c>
      <c r="AH154" s="51"/>
    </row>
    <row r="155" spans="1:34" x14ac:dyDescent="0.2">
      <c r="A155" s="4" t="s">
        <v>46</v>
      </c>
      <c r="B155" s="11"/>
      <c r="C155" s="11"/>
      <c r="D155" s="11"/>
      <c r="E155" s="11"/>
      <c r="F155" s="11"/>
      <c r="G155" s="11"/>
      <c r="H155" s="11"/>
      <c r="I155" s="11"/>
      <c r="J155" s="11"/>
      <c r="K155" s="11"/>
      <c r="L155" s="11"/>
      <c r="M155" s="11"/>
      <c r="N155" s="11"/>
      <c r="O155" s="11"/>
      <c r="P155" s="11"/>
      <c r="Q155" s="11"/>
      <c r="R155" s="11"/>
      <c r="S155" s="11"/>
      <c r="T155" s="11"/>
      <c r="U155" s="11"/>
      <c r="V155" s="72">
        <f>V$79*Drivers!V78</f>
        <v>1092.7149091394949</v>
      </c>
      <c r="W155" s="72">
        <f>W$79*Drivers!W78</f>
        <v>2269.9297041738364</v>
      </c>
      <c r="X155" s="72">
        <f>X$79*Drivers!X78</f>
        <v>3582.3417202700361</v>
      </c>
      <c r="Y155" s="72">
        <f>Y$79*Drivers!Y78</f>
        <v>5044.3463554209811</v>
      </c>
      <c r="Z155" s="72">
        <f>Z$79*Drivers!Z78</f>
        <v>6060.5892472082005</v>
      </c>
      <c r="AA155" s="72">
        <f>AA$79*Drivers!AA78</f>
        <v>6761.4154304478579</v>
      </c>
      <c r="AB155" s="72">
        <f>AB$79*Drivers!AB78</f>
        <v>7544.682871175517</v>
      </c>
      <c r="AC155" s="72">
        <f>AC$79*Drivers!AC78</f>
        <v>8419.1865610025106</v>
      </c>
      <c r="AD155" s="72">
        <f>AD$79*Drivers!AD78</f>
        <v>8997.5056685169457</v>
      </c>
      <c r="AE155" s="72">
        <f>AE$79*Drivers!AE78</f>
        <v>10053.167128229819</v>
      </c>
      <c r="AF155" s="72">
        <f>AF$79*Drivers!AF78</f>
        <v>11235.278625432189</v>
      </c>
      <c r="AG155" s="72">
        <f>AG$79*Drivers!AG78</f>
        <v>12557.480445698204</v>
      </c>
      <c r="AH155" s="51" t="s">
        <v>179</v>
      </c>
    </row>
    <row r="156" spans="1:34" x14ac:dyDescent="0.2">
      <c r="A156" s="4" t="s">
        <v>47</v>
      </c>
      <c r="B156" s="11"/>
      <c r="C156" s="11"/>
      <c r="D156" s="11"/>
      <c r="E156" s="11"/>
      <c r="F156" s="11"/>
      <c r="G156" s="11"/>
      <c r="H156" s="11"/>
      <c r="I156" s="11"/>
      <c r="J156" s="11"/>
      <c r="K156" s="11"/>
      <c r="L156" s="11"/>
      <c r="M156" s="11"/>
      <c r="N156" s="11"/>
      <c r="O156" s="11"/>
      <c r="P156" s="11"/>
      <c r="Q156" s="11"/>
      <c r="R156" s="11"/>
      <c r="S156" s="11"/>
      <c r="T156" s="11"/>
      <c r="U156" s="11"/>
      <c r="V156" s="72">
        <f>V$79*Drivers!V79</f>
        <v>4370.8596365579797</v>
      </c>
      <c r="W156" s="72">
        <f>W$79*Drivers!W79</f>
        <v>9079.7188166953456</v>
      </c>
      <c r="X156" s="72">
        <f>X$79*Drivers!X79</f>
        <v>14329.366881080145</v>
      </c>
      <c r="Y156" s="72">
        <f>Y$79*Drivers!Y79</f>
        <v>20177.385421683925</v>
      </c>
      <c r="Z156" s="72">
        <f>Z$79*Drivers!Z79</f>
        <v>24242.356988832802</v>
      </c>
      <c r="AA156" s="72">
        <f>AA$79*Drivers!AA79</f>
        <v>27045.661721791432</v>
      </c>
      <c r="AB156" s="72">
        <f>AB$79*Drivers!AB79</f>
        <v>30178.731484702068</v>
      </c>
      <c r="AC156" s="72">
        <f>AC$79*Drivers!AC79</f>
        <v>33676.746244010043</v>
      </c>
      <c r="AD156" s="72">
        <f>AD$79*Drivers!AD79</f>
        <v>35990.022674067783</v>
      </c>
      <c r="AE156" s="72">
        <f>AE$79*Drivers!AE79</f>
        <v>40212.668512919277</v>
      </c>
      <c r="AF156" s="72">
        <f>AF$79*Drivers!AF79</f>
        <v>44941.114501728756</v>
      </c>
      <c r="AG156" s="72">
        <f>AG$79*Drivers!AG79</f>
        <v>50229.921782792815</v>
      </c>
      <c r="AH156" s="51" t="s">
        <v>180</v>
      </c>
    </row>
    <row r="157" spans="1:34" x14ac:dyDescent="0.2">
      <c r="A157" s="4" t="s">
        <v>48</v>
      </c>
      <c r="B157" s="11"/>
      <c r="C157" s="11"/>
      <c r="D157" s="11"/>
      <c r="E157" s="11"/>
      <c r="F157" s="11"/>
      <c r="G157" s="11"/>
      <c r="H157" s="11"/>
      <c r="I157" s="11"/>
      <c r="J157" s="11"/>
      <c r="K157" s="11"/>
      <c r="L157" s="11"/>
      <c r="M157" s="11"/>
      <c r="N157" s="11"/>
      <c r="O157" s="11"/>
      <c r="P157" s="11"/>
      <c r="Q157" s="11"/>
      <c r="R157" s="11"/>
      <c r="S157" s="11"/>
      <c r="T157" s="11"/>
      <c r="U157" s="11"/>
      <c r="V157" s="11">
        <f>V$79*Drivers!V80</f>
        <v>1092.7149091394949</v>
      </c>
      <c r="W157" s="11">
        <f>W$79*Drivers!W80</f>
        <v>2269.9297041738364</v>
      </c>
      <c r="X157" s="11">
        <f>X$79*Drivers!X80</f>
        <v>3582.3417202700361</v>
      </c>
      <c r="Y157" s="11">
        <f>Y$79*Drivers!Y80</f>
        <v>5044.3463554209811</v>
      </c>
      <c r="Z157" s="11">
        <f>Z$79*Drivers!Z80</f>
        <v>6060.5892472082005</v>
      </c>
      <c r="AA157" s="11">
        <f>AA$79*Drivers!AA80</f>
        <v>6761.4154304478579</v>
      </c>
      <c r="AB157" s="11">
        <f>AB$79*Drivers!AB80</f>
        <v>7544.682871175517</v>
      </c>
      <c r="AC157" s="11">
        <f>AC$79*Drivers!AC80</f>
        <v>8419.1865610025106</v>
      </c>
      <c r="AD157" s="11">
        <f>AD$79*Drivers!AD80</f>
        <v>8997.5056685169457</v>
      </c>
      <c r="AE157" s="11">
        <f>AE$79*Drivers!AE80</f>
        <v>10053.167128229819</v>
      </c>
      <c r="AF157" s="11">
        <f>AF$79*Drivers!AF80</f>
        <v>11235.278625432189</v>
      </c>
      <c r="AG157" s="11">
        <f>AG$79*Drivers!AG80</f>
        <v>12557.480445698204</v>
      </c>
      <c r="AH157" s="51" t="s">
        <v>179</v>
      </c>
    </row>
    <row r="158" spans="1:34" x14ac:dyDescent="0.2">
      <c r="AH158" s="51"/>
    </row>
    <row r="159" spans="1:34" s="7" customFormat="1" x14ac:dyDescent="0.2">
      <c r="A159" s="7" t="s">
        <v>2</v>
      </c>
      <c r="V159" s="33">
        <f t="shared" ref="V159:AG159" si="43">V91-V153</f>
        <v>8760.6269948761419</v>
      </c>
      <c r="W159" s="33">
        <f t="shared" si="43"/>
        <v>18279.776625018578</v>
      </c>
      <c r="X159" s="33">
        <f t="shared" si="43"/>
        <v>28895.742498291154</v>
      </c>
      <c r="Y159" s="33">
        <f t="shared" si="43"/>
        <v>40725.475089049498</v>
      </c>
      <c r="Z159" s="33">
        <f t="shared" si="43"/>
        <v>50680.936756508905</v>
      </c>
      <c r="AA159" s="33">
        <f t="shared" si="43"/>
        <v>56694.556390751597</v>
      </c>
      <c r="AB159" s="33">
        <f t="shared" si="43"/>
        <v>63421.581223171779</v>
      </c>
      <c r="AC159" s="33">
        <f t="shared" si="43"/>
        <v>70938.271893854166</v>
      </c>
      <c r="AD159" s="33">
        <f t="shared" si="43"/>
        <v>78833.097099593215</v>
      </c>
      <c r="AE159" s="33">
        <f t="shared" si="43"/>
        <v>88287.929893634166</v>
      </c>
      <c r="AF159" s="33">
        <f t="shared" si="43"/>
        <v>98880.659246121621</v>
      </c>
      <c r="AG159" s="33">
        <f t="shared" si="43"/>
        <v>110733.90588152886</v>
      </c>
      <c r="AH159" s="57"/>
    </row>
  </sheetData>
  <mergeCells count="1">
    <mergeCell ref="AI3:AK3"/>
  </mergeCell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D3A357-3B45-45EB-A64B-AACB6ECD2CDB}">
  <dimension ref="P2:T12"/>
  <sheetViews>
    <sheetView showGridLines="0" workbookViewId="0"/>
  </sheetViews>
  <sheetFormatPr defaultRowHeight="15" x14ac:dyDescent="0.25"/>
  <cols>
    <col min="16" max="16" width="19.85546875" customWidth="1"/>
  </cols>
  <sheetData>
    <row r="2" spans="16:20" x14ac:dyDescent="0.25">
      <c r="Q2" s="66" t="s">
        <v>29</v>
      </c>
      <c r="R2" s="66" t="s">
        <v>184</v>
      </c>
    </row>
    <row r="3" spans="16:20" x14ac:dyDescent="0.25">
      <c r="P3" t="s">
        <v>45</v>
      </c>
      <c r="Q3" s="102">
        <f>'P&amp;L Summary'!P72</f>
        <v>0.21690275894046132</v>
      </c>
      <c r="R3" s="102">
        <f>'P&amp;L Summary'!Q72</f>
        <v>0.20017935023430547</v>
      </c>
      <c r="S3" s="102"/>
      <c r="T3" s="102"/>
    </row>
    <row r="4" spans="16:20" x14ac:dyDescent="0.25">
      <c r="P4" s="60" t="s">
        <v>20</v>
      </c>
      <c r="Q4" s="102">
        <f>'P&amp;L Summary'!P81</f>
        <v>6.3211874122387504E-2</v>
      </c>
      <c r="R4" s="102">
        <f>'P&amp;L Summary'!Q81</f>
        <v>6.0155133143829337E-2</v>
      </c>
      <c r="S4" s="102"/>
      <c r="T4" s="102"/>
    </row>
    <row r="5" spans="16:20" x14ac:dyDescent="0.25">
      <c r="P5" s="60" t="s">
        <v>46</v>
      </c>
      <c r="Q5" s="102">
        <f>'P&amp;L Summary'!P82</f>
        <v>0.05</v>
      </c>
      <c r="R5" s="102">
        <f>'P&amp;L Summary'!Q82</f>
        <v>5.000000000000001E-2</v>
      </c>
      <c r="S5" s="102"/>
      <c r="T5" s="102"/>
    </row>
    <row r="6" spans="16:20" x14ac:dyDescent="0.25">
      <c r="P6" s="60" t="s">
        <v>47</v>
      </c>
      <c r="Q6" s="102">
        <f>'P&amp;L Summary'!P83</f>
        <v>0.2</v>
      </c>
      <c r="R6" s="102">
        <f>'P&amp;L Summary'!Q83</f>
        <v>0.20000000000000004</v>
      </c>
      <c r="S6" s="102"/>
      <c r="T6" s="102"/>
    </row>
    <row r="7" spans="16:20" x14ac:dyDescent="0.25">
      <c r="P7" s="60" t="s">
        <v>48</v>
      </c>
      <c r="Q7" s="102">
        <f>'P&amp;L Summary'!P84</f>
        <v>0.05</v>
      </c>
      <c r="R7" s="102">
        <f>'P&amp;L Summary'!Q84</f>
        <v>5.000000000000001E-2</v>
      </c>
      <c r="S7" s="102"/>
      <c r="T7" s="102"/>
    </row>
    <row r="8" spans="16:20" x14ac:dyDescent="0.25">
      <c r="P8" s="60" t="s">
        <v>103</v>
      </c>
      <c r="Q8" s="102">
        <f>'P&amp;L Summary'!P87</f>
        <v>0.41988536693715123</v>
      </c>
      <c r="R8" s="102">
        <f>'P&amp;L Summary'!Q87</f>
        <v>0.43966551662186515</v>
      </c>
    </row>
    <row r="10" spans="16:20" x14ac:dyDescent="0.25">
      <c r="P10" s="60" t="s">
        <v>27</v>
      </c>
      <c r="Q10" s="102">
        <f>'P&amp;L Summary'!P63</f>
        <v>0.85320863188477369</v>
      </c>
      <c r="R10" s="102">
        <f>'P&amp;L Summary'!Q63</f>
        <v>0.90192569520580457</v>
      </c>
    </row>
    <row r="11" spans="16:20" x14ac:dyDescent="0.25">
      <c r="P11" s="60" t="s">
        <v>28</v>
      </c>
      <c r="Q11" s="102">
        <f>'P&amp;L Summary'!P64</f>
        <v>8.6848153037184683E-2</v>
      </c>
      <c r="R11" s="102">
        <f>'P&amp;L Summary'!Q64</f>
        <v>4.3764001114155085E-2</v>
      </c>
    </row>
    <row r="12" spans="16:20" x14ac:dyDescent="0.25">
      <c r="P12" s="60" t="s">
        <v>26</v>
      </c>
      <c r="Q12" s="102">
        <f>'P&amp;L Summary'!P65</f>
        <v>5.994321507804147E-2</v>
      </c>
      <c r="R12" s="102">
        <f>'P&amp;L Summary'!Q65</f>
        <v>5.4310303680040431E-2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P&amp;L Summary</vt:lpstr>
      <vt:lpstr>Metrics Summary</vt:lpstr>
      <vt:lpstr>Drivers</vt:lpstr>
      <vt:lpstr>Calculations</vt:lpstr>
      <vt:lpstr>Visuals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jack huddleston</dc:creator>
  <cp:lastModifiedBy>jack huddleston</cp:lastModifiedBy>
  <dcterms:created xsi:type="dcterms:W3CDTF">2025-04-08T12:30:37Z</dcterms:created>
  <dcterms:modified xsi:type="dcterms:W3CDTF">2025-05-08T23:22:46Z</dcterms:modified>
</cp:coreProperties>
</file>