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4.xml.rels" ContentType="application/vnd.openxmlformats-package.relationships+xml"/>
  <Override PartName="/xl/worksheets/_rels/sheet3.xml.rels" ContentType="application/vnd.openxmlformats-package.relationships+xml"/>
  <Override PartName="/xl/worksheets/_rels/sheet2.xml.rels" ContentType="application/vnd.openxmlformats-package.relationship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Tier Rankings" sheetId="1" state="visible" r:id="rId3"/>
    <sheet name="Aggregate Metrics" sheetId="2" state="visible" r:id="rId4"/>
    <sheet name="Apples-to-Apples Cost" sheetId="3" state="visible" r:id="rId5"/>
    <sheet name="Value Analysis" sheetId="4" state="visible" r:id="rId6"/>
    <sheet name="Recommendations" sheetId="5" state="visible" r:id="rId7"/>
    <sheet name="Key Takeaways" sheetId="6" state="visible" r:id="rId8"/>
  </sheets>
  <definedNames>
    <definedName function="false" hidden="true" localSheetId="1" name="_xlnm._FilterDatabase" vbProcedure="false">'Aggregate Metrics'!$A$8:$L$57</definedName>
    <definedName function="false" hidden="true" localSheetId="2" name="_xlnm._FilterDatabase" vbProcedure="false">'Apples-to-Apples Cost'!$A$12:$J$51</definedName>
    <definedName function="false" hidden="true" localSheetId="0" name="_xlnm._FilterDatabase" vbProcedure="false">'Tier Rankings'!$A$3:$K$61</definedName>
    <definedName function="false" hidden="true" localSheetId="3" name="_xlnm._FilterDatabase" vbProcedure="false">'Value Analysis'!$A$3:$H$57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<sst xmlns="http://schemas.openxmlformats.org/spreadsheetml/2006/main" count="930" uniqueCount="272">
  <si>
    <t xml:space="preserve">AWS Bedrock Model Tier Rankings — Performance, Cost &amp; Use Case</t>
  </si>
  <si>
    <t xml:space="preserve">Tiered by capability and price. S = frontier, A = high-performance, B = workhorse, C = fast/efficient, D = ultra-cheap or legacy. Blended $/1M uses a 3:1 input:output ratio consistent with Artificial Analysis methodology.</t>
  </si>
  <si>
    <t xml:space="preserve">Tier</t>
  </si>
  <si>
    <t xml:space="preserve">Provider</t>
  </si>
  <si>
    <t xml:space="preserve">Model</t>
  </si>
  <si>
    <t xml:space="preserve">Input $/1M</t>
  </si>
  <si>
    <t xml:space="preserve">Output $/1M</t>
  </si>
  <si>
    <t xml:space="preserve">Blended $/1M</t>
  </si>
  <si>
    <t xml:space="preserve">Intelligence (0-100)</t>
  </si>
  <si>
    <t xml:space="preserve">Coding (SWE-V%)</t>
  </si>
  <si>
    <t xml:space="preserve">Speed (tok/s)</t>
  </si>
  <si>
    <t xml:space="preserve">Context (K)</t>
  </si>
  <si>
    <t xml:space="preserve">Best For</t>
  </si>
  <si>
    <t xml:space="preserve">S</t>
  </si>
  <si>
    <t xml:space="preserve">Anthropic</t>
  </si>
  <si>
    <t xml:space="preserve">Claude Opus 4.7</t>
  </si>
  <si>
    <t xml:space="preserve">Agentic coding, long-horizon tasks, complex reasoning</t>
  </si>
  <si>
    <t xml:space="preserve">Claude Opus 4.6</t>
  </si>
  <si>
    <t xml:space="preserve">Production agents, complex reasoning (pre-4.7)</t>
  </si>
  <si>
    <t xml:space="preserve">Claude Opus 4.5</t>
  </si>
  <si>
    <t xml:space="preserve">Advanced reasoning, premium tasks</t>
  </si>
  <si>
    <t xml:space="preserve">Claude Opus 4</t>
  </si>
  <si>
    <t xml:space="preserve">Legacy premium tier — avoid for new workloads</t>
  </si>
  <si>
    <t xml:space="preserve">Claude Opus 4.1</t>
  </si>
  <si>
    <t xml:space="preserve">Legacy premium — avoid for new workloads</t>
  </si>
  <si>
    <t xml:space="preserve">A</t>
  </si>
  <si>
    <t xml:space="preserve">Claude Sonnet 4.6</t>
  </si>
  <si>
    <t xml:space="preserve">Daily developer workhorse, production apps, balanced workloads</t>
  </si>
  <si>
    <t xml:space="preserve">Claude Sonnet 4.5</t>
  </si>
  <si>
    <t xml:space="preserve">Balanced quality/cost, strong coding</t>
  </si>
  <si>
    <t xml:space="preserve">DeepSeek</t>
  </si>
  <si>
    <t xml:space="preserve">DeepSeek v3.2</t>
  </si>
  <si>
    <t xml:space="preserve">Cost-efficient frontier-adjacent work</t>
  </si>
  <si>
    <t xml:space="preserve">Claude Sonnet 4</t>
  </si>
  <si>
    <t xml:space="preserve">General-purpose Sonnet baseline</t>
  </si>
  <si>
    <t xml:space="preserve">Z AI</t>
  </si>
  <si>
    <t xml:space="preserve">GLM 5</t>
  </si>
  <si>
    <t xml:space="preserve">Coding agents, chat applications</t>
  </si>
  <si>
    <t xml:space="preserve">DeepSeek-R1</t>
  </si>
  <si>
    <t xml:space="preserve">Math, reasoning, cost-efficient thinking</t>
  </si>
  <si>
    <t xml:space="preserve">MiniMax</t>
  </si>
  <si>
    <t xml:space="preserve">Minimax M2.5</t>
  </si>
  <si>
    <t xml:space="preserve">High-volume coding agents, self-hosted deployments</t>
  </si>
  <si>
    <t xml:space="preserve">Claude 3.7 Sonnet</t>
  </si>
  <si>
    <t xml:space="preserve">Legacy Sonnet workloads</t>
  </si>
  <si>
    <t xml:space="preserve">Moonshot</t>
  </si>
  <si>
    <t xml:space="preserve">Kimi K2.5</t>
  </si>
  <si>
    <t xml:space="preserve">Upgraded Kimi with stronger code gen</t>
  </si>
  <si>
    <t xml:space="preserve">Qwen</t>
  </si>
  <si>
    <t xml:space="preserve">Qwen3 235B A22B 2507</t>
  </si>
  <si>
    <t xml:space="preserve">Open-weight flagship, multilingual, high-volume workloads</t>
  </si>
  <si>
    <t xml:space="preserve">Minimax M2.1</t>
  </si>
  <si>
    <t xml:space="preserve">Agent workloads, cost-sensitive production</t>
  </si>
  <si>
    <t xml:space="preserve">Kimi K2 Thinking</t>
  </si>
  <si>
    <t xml:space="preserve">Reasoning, open-source SWE leader</t>
  </si>
  <si>
    <t xml:space="preserve">Qwen3 Coder 480B A35B</t>
  </si>
  <si>
    <t xml:space="preserve">Code-heavy workflows at low cost</t>
  </si>
  <si>
    <t xml:space="preserve">Mistral</t>
  </si>
  <si>
    <t xml:space="preserve">Mistral Large 3</t>
  </si>
  <si>
    <t xml:space="preserve">European data residency, solid general use</t>
  </si>
  <si>
    <t xml:space="preserve">B</t>
  </si>
  <si>
    <t xml:space="preserve">Claude Haiku 4.5</t>
  </si>
  <si>
    <t xml:space="preserve">Fast agents, high-volume production, coding assistants</t>
  </si>
  <si>
    <t xml:space="preserve">DeepSeek-V3.1</t>
  </si>
  <si>
    <t xml:space="preserve">Cost-efficient reasoning, general production</t>
  </si>
  <si>
    <t xml:space="preserve">Amazon</t>
  </si>
  <si>
    <t xml:space="preserve">Nova 2 Pro (Preview)</t>
  </si>
  <si>
    <t xml:space="preserve">AWS-native multimodal including audio</t>
  </si>
  <si>
    <t xml:space="preserve">Devstral 2 135B</t>
  </si>
  <si>
    <t xml:space="preserve">Code-specialized Mistral</t>
  </si>
  <si>
    <t xml:space="preserve">Cohere</t>
  </si>
  <si>
    <t xml:space="preserve">Command R+</t>
  </si>
  <si>
    <t xml:space="preserve">Enterprise RAG, tool use, multilingual</t>
  </si>
  <si>
    <t xml:space="preserve">Meta</t>
  </si>
  <si>
    <t xml:space="preserve">Llama 3.3 70B</t>
  </si>
  <si>
    <t xml:space="preserve">Open-weight general purpose, self-hosting</t>
  </si>
  <si>
    <t xml:space="preserve">Pixtral Large (25.02)</t>
  </si>
  <si>
    <t xml:space="preserve">n/a</t>
  </si>
  <si>
    <t xml:space="preserve">Vision-language workloads</t>
  </si>
  <si>
    <t xml:space="preserve">Llama 4 Maverick 17B</t>
  </si>
  <si>
    <t xml:space="preserve">Long-context open-weight workloads</t>
  </si>
  <si>
    <t xml:space="preserve">Writer</t>
  </si>
  <si>
    <t xml:space="preserve">Palmyra X5</t>
  </si>
  <si>
    <t xml:space="preserve">Enterprise content generation, Writer platform users</t>
  </si>
  <si>
    <t xml:space="preserve">Magistral Small 1.2</t>
  </si>
  <si>
    <t xml:space="preserve">General-purpose Mistral mid-tier</t>
  </si>
  <si>
    <t xml:space="preserve">Palmyra X4</t>
  </si>
  <si>
    <t xml:space="preserve">Legacy Writer flagship</t>
  </si>
  <si>
    <t xml:space="preserve">C</t>
  </si>
  <si>
    <t xml:space="preserve">Minimax</t>
  </si>
  <si>
    <t xml:space="preserve">Minimax M2</t>
  </si>
  <si>
    <t xml:space="preserve">Cost-efficient coding, self-hosted agents</t>
  </si>
  <si>
    <t xml:space="preserve">NVIDIA</t>
  </si>
  <si>
    <t xml:space="preserve">Nemotron 3 Super 120B A12B</t>
  </si>
  <si>
    <t xml:space="preserve">Self-hosted enterprise, edge inference</t>
  </si>
  <si>
    <t xml:space="preserve">OpenAI</t>
  </si>
  <si>
    <t xml:space="preserve">gpt-oss-120b</t>
  </si>
  <si>
    <t xml:space="preserve">Open-weight OpenAI for self-host or cost-sensitive prod</t>
  </si>
  <si>
    <t xml:space="preserve">Llama 4 Scout 17B</t>
  </si>
  <si>
    <t xml:space="preserve">Massive context (10M), bulk document processing</t>
  </si>
  <si>
    <t xml:space="preserve">Qwen3 Coder 30B A3B</t>
  </si>
  <si>
    <t xml:space="preserve">Cheap code-focused model</t>
  </si>
  <si>
    <t xml:space="preserve">Claude 3.5 Haiku</t>
  </si>
  <si>
    <t xml:space="preserve">Legacy Haiku workloads</t>
  </si>
  <si>
    <t xml:space="preserve">Nova 2 Lite</t>
  </si>
  <si>
    <t xml:space="preserve">AWS-native fast multimodal</t>
  </si>
  <si>
    <t xml:space="preserve">Qwen3 32B</t>
  </si>
  <si>
    <t xml:space="preserve">Cost-efficient general purpose</t>
  </si>
  <si>
    <t xml:space="preserve">Nova 2 Omni (Preview)</t>
  </si>
  <si>
    <t xml:space="preserve">Multimodal incl. audio in/out</t>
  </si>
  <si>
    <t xml:space="preserve">gpt-oss-20b</t>
  </si>
  <si>
    <t xml:space="preserve">Ultra-cheap open-weight baseline</t>
  </si>
  <si>
    <t xml:space="preserve">Nemotron Nano 2 VL</t>
  </si>
  <si>
    <t xml:space="preserve">Vision-language on small budget</t>
  </si>
  <si>
    <t xml:space="preserve">Ministral 14B 3.0</t>
  </si>
  <si>
    <t xml:space="preserve">Flat-pricing mid-tier general use</t>
  </si>
  <si>
    <t xml:space="preserve">D</t>
  </si>
  <si>
    <t xml:space="preserve">Command R</t>
  </si>
  <si>
    <t xml:space="preserve">Cost-efficient enterprise RAG</t>
  </si>
  <si>
    <t xml:space="preserve">Google</t>
  </si>
  <si>
    <t xml:space="preserve">Gemma 3 27B</t>
  </si>
  <si>
    <t xml:space="preserve">Open-weight general purpose</t>
  </si>
  <si>
    <t xml:space="preserve">Claude 3 Haiku</t>
  </si>
  <si>
    <t xml:space="preserve">Legacy ultra-cheap Claude</t>
  </si>
  <si>
    <t xml:space="preserve">Gemma 3 12B</t>
  </si>
  <si>
    <t xml:space="preserve">Small/medium self-host, simple tasks</t>
  </si>
  <si>
    <t xml:space="preserve">Nemotron 3 Nano 30B A3B</t>
  </si>
  <si>
    <t xml:space="preserve">Long-context cheap inference</t>
  </si>
  <si>
    <t xml:space="preserve">Palmyra Vision 7B</t>
  </si>
  <si>
    <t xml:space="preserve">Cheap vision-language tasks</t>
  </si>
  <si>
    <t xml:space="preserve">Ministral 8B 3.0</t>
  </si>
  <si>
    <t xml:space="preserve">Flat-pricing small general purpose</t>
  </si>
  <si>
    <t xml:space="preserve">Nemotron Nano 2</t>
  </si>
  <si>
    <t xml:space="preserve">High-throughput classification, simple tasks</t>
  </si>
  <si>
    <t xml:space="preserve">Voxtral Small 1.0</t>
  </si>
  <si>
    <t xml:space="preserve">Audio transcription and understanding</t>
  </si>
  <si>
    <t xml:space="preserve">Llama 2 Chat 70B</t>
  </si>
  <si>
    <t xml:space="preserve">Legacy Llama</t>
  </si>
  <si>
    <t xml:space="preserve">Gemma 3 4B</t>
  </si>
  <si>
    <t xml:space="preserve">Classification, simple extraction, bulk tasks</t>
  </si>
  <si>
    <t xml:space="preserve">AI21 Labs</t>
  </si>
  <si>
    <t xml:space="preserve">Jurassic-2 Ultra</t>
  </si>
  <si>
    <t xml:space="preserve">Legacy — avoid</t>
  </si>
  <si>
    <t xml:space="preserve">Ministral 3B 3.0</t>
  </si>
  <si>
    <t xml:space="preserve">Edge-style deployment, classification</t>
  </si>
  <si>
    <t xml:space="preserve">Voxtral Mini 1.0</t>
  </si>
  <si>
    <t xml:space="preserve">Cheapest audio processing</t>
  </si>
  <si>
    <t xml:space="preserve">Jurassic-2 Mid</t>
  </si>
  <si>
    <t xml:space="preserve">Llama 2 Chat 13B</t>
  </si>
  <si>
    <t xml:space="preserve">Legacy small Llama</t>
  </si>
  <si>
    <t xml:space="preserve">TIER LEGEND</t>
  </si>
  <si>
    <t xml:space="preserve">Frontier — highest capability, premium pricing ($5+ input). For agentic coding, complex reasoning, production-critical work where quality justifies cost.</t>
  </si>
  <si>
    <t xml:space="preserve">High-performance — near-frontier capability with better price/performance. Daily-driver tier for most production workloads.</t>
  </si>
  <si>
    <t xml:space="preserve">Workhorse — solid mid-tier. Fast enough for real-time, smart enough for most tasks. The "cheap and good enough" zone.</t>
  </si>
  <si>
    <t xml:space="preserve">Fast &amp; efficient — small/fast models. High throughput, low cost per call. For classification, extraction, bulk processing, simple agents.</t>
  </si>
  <si>
    <t xml:space="preserve">Ultra-cheap or specialized/legacy — rock-bottom pricing or narrow niche (audio, vision-only). Most "D" legacy models should be avoided.</t>
  </si>
  <si>
    <t xml:space="preserve">Aggregate Performance/Cost Metrics — Four Frameworks</t>
  </si>
  <si>
    <t xml:space="preserve">Each column answers a different question. Value Score = capability per dollar. Quality-Adjusted Cost = dollars per unit of capability. Pareto = is this model dominated? Composite = weighted blend based on YOUR priorities (edit weights in row 5).</t>
  </si>
  <si>
    <t xml:space="preserve">COMPOSITE SCORE WEIGHTS (edit blue cells — must sum to 1.0)</t>
  </si>
  <si>
    <t xml:space="preserve">Intelligence weight</t>
  </si>
  <si>
    <t xml:space="preserve">Coding weight</t>
  </si>
  <si>
    <t xml:space="preserve">Speed weight</t>
  </si>
  <si>
    <t xml:space="preserve">Cost weight (inverse)</t>
  </si>
  <si>
    <t xml:space="preserve">SUM</t>
  </si>
  <si>
    <t xml:space="preserve">Default weights favor intelligence (40%) and balance cost (25%) with coding (25%) and speed (10%). Adjust to your workload: latency-critical chat → raise speed. Budget-constrained → raise cost. Heavy dev work → raise coding.</t>
  </si>
  <si>
    <t xml:space="preserve">Intelligence</t>
  </si>
  <si>
    <t xml:space="preserve">Value Score (Int/$)</t>
  </si>
  <si>
    <t xml:space="preserve">Qty-Adj Cost ($/pt)</t>
  </si>
  <si>
    <t xml:space="preserve">On Pareto Frontier</t>
  </si>
  <si>
    <t xml:space="preserve">Composite Score (0-100)</t>
  </si>
  <si>
    <t xml:space="preserve">Composite Rank</t>
  </si>
  <si>
    <t xml:space="preserve">YES</t>
  </si>
  <si>
    <t xml:space="preserve">—</t>
  </si>
  <si>
    <t xml:space="preserve">HOW TO READ EACH METRIC</t>
  </si>
  <si>
    <t xml:space="preserve">Value Score (Int / $)</t>
  </si>
  <si>
    <t xml:space="preserve">Intelligence points earned per dollar of blended spend. Higher = more capability per dollar. Use when: you have a fixed budget and want max capability. Winner tends to be open-weight models.</t>
  </si>
  <si>
    <t xml:space="preserve">Quality-Adjusted Cost ($ / pt)</t>
  </si>
  <si>
    <t xml:space="preserve">Inverse of Value Score — dollars per intelligence point. Lower = better. Use when: you are budgeting and want to normalize "how much am I paying for quality here?"</t>
  </si>
  <si>
    <t xml:space="preserve">A model is on the frontier if no other model is BOTH cheaper AND smarter. If flagged "—" it means another model dominates it. Use the frontier to shortlist — everything not on it is strictly worse than an alternative.</t>
  </si>
  <si>
    <t xml:space="preserve">Composite Score (0–100)</t>
  </si>
  <si>
    <t xml:space="preserve">Weighted blend of normalized intelligence, coding, speed, and (inverse) cost. Edit weights at top of sheet to match your workload. Use when: you want ONE number to rank models.</t>
  </si>
  <si>
    <t xml:space="preserve">Apples-to-Apples Cost Comparison — Standardized Workloads</t>
  </si>
  <si>
    <t xml:space="preserve">Each model is priced against four identical workloads so dollar figures are directly comparable. Change the blue assumption cells to model your own scenarios.</t>
  </si>
  <si>
    <t xml:space="preserve">WORKLOADS (edit blue cells)</t>
  </si>
  <si>
    <t xml:space="preserve">Workload</t>
  </si>
  <si>
    <t xml:space="preserve">Input tokens</t>
  </si>
  <si>
    <t xml:space="preserve">Output tokens</t>
  </si>
  <si>
    <t xml:space="preserve">Volume / month</t>
  </si>
  <si>
    <t xml:space="preserve">Chatbot turn (short Q&amp;A)</t>
  </si>
  <si>
    <t xml:space="preserve">RAG answer (medium context)</t>
  </si>
  <si>
    <t xml:space="preserve">Coding agent turn (long context + thinking)</t>
  </si>
  <si>
    <t xml:space="preserve">Document processing (large in, small out)</t>
  </si>
  <si>
    <t xml:space="preserve">MONTHLY COST BY WORKLOAD ($USD)</t>
  </si>
  <si>
    <t xml:space="preserve">In $/1M</t>
  </si>
  <si>
    <t xml:space="preserve">Out $/1M</t>
  </si>
  <si>
    <t xml:space="preserve">Chatbot ($/mo)</t>
  </si>
  <si>
    <t xml:space="preserve">RAG ($/mo)</t>
  </si>
  <si>
    <t xml:space="preserve">Coding Agent ($/mo)</t>
  </si>
  <si>
    <t xml:space="preserve">Doc Processing ($/mo)</t>
  </si>
  <si>
    <t xml:space="preserve">Total ($/mo)</t>
  </si>
  <si>
    <t xml:space="preserve">Methodology: each scenario assumes fixed input/output token counts × monthly volume. Reasoning models (DeepSeek R1, Kimi K2 Thinking) in practice generate more output tokens than the "output" spec here because of thinking tokens — real cost for those can be 1.5–3× shown. Prompt caching, batch pricing (-50%), and Flex tier (-50%) are not applied — add those as appropriate.</t>
  </si>
  <si>
    <t xml:space="preserve">Intelligence per Dollar — Where the Value Lives</t>
  </si>
  <si>
    <t xml:space="preserve">Value = Intelligence score ÷ Blended $/1M. Higher = better value. Pareto frontier: models that are simultaneously high-capability AND cheap.</t>
  </si>
  <si>
    <t xml:space="preserve">Intelligence / $</t>
  </si>
  <si>
    <t xml:space="preserve">Coding / $</t>
  </si>
  <si>
    <t xml:space="preserve">Model Recommendations by Use Case</t>
  </si>
  <si>
    <t xml:space="preserve">Use Case</t>
  </si>
  <si>
    <t xml:space="preserve">Best (Quality)</t>
  </si>
  <si>
    <t xml:space="preserve">Best Value</t>
  </si>
  <si>
    <t xml:space="preserve">Budget Pick</t>
  </si>
  <si>
    <t xml:space="preserve">Why</t>
  </si>
  <si>
    <t xml:space="preserve">Agentic coding / SWE tasks</t>
  </si>
  <si>
    <t xml:space="preserve">MiniMax M2.5</t>
  </si>
  <si>
    <t xml:space="preserve">Opus 4.7 leads SWE-bench Pro (64.3%); Sonnet 4.6 is 60% cheaper with ~90% of the quality; MiniMax M2.5 hits 80.2% SWE-V at a fraction of the cost.</t>
  </si>
  <si>
    <t xml:space="preserve">Long-horizon autonomous agents</t>
  </si>
  <si>
    <t xml:space="preserve">Multi-hour tool-use requires reliable instruction following. Opus 4.7 leads MCP-Atlas (77.3%). Sonnet is the workhorse. Kimi is the open-source alternative.</t>
  </si>
  <si>
    <t xml:space="preserve">High-volume chat / customer support</t>
  </si>
  <si>
    <t xml:space="preserve">Haiku 4.5 at 300 tok/s and $1/$5 is the sweet spot for real-time chat. Sonnet for harder turns. gpt-oss-20b for rock-bottom cost.</t>
  </si>
  <si>
    <t xml:space="preserve">RAG / document Q&amp;A</t>
  </si>
  <si>
    <t xml:space="preserve">Sonnet 4.6 handles nuanced retrieval reasoning best. DeepSeek v3.2 delivers frontier-adjacent quality cheap. Gemma 3 27B is the budget floor with decent reasoning.</t>
  </si>
  <si>
    <t xml:space="preserve">Massive context (full codebase / legal)</t>
  </si>
  <si>
    <t xml:space="preserve">Claude Sonnet 4.6 (1M)</t>
  </si>
  <si>
    <t xml:space="preserve">Llama 4 Scout (10M)</t>
  </si>
  <si>
    <t xml:space="preserve">Nemotron 3 Nano 30B (1M)</t>
  </si>
  <si>
    <t xml:space="preserve">Sonnet 1M beta is the quality play. Llama 4 Scout has an unmatched 10M window. Nemotron Nano 30B gives 1M context at $0.06/1M input.</t>
  </si>
  <si>
    <t xml:space="preserve">Classification / extraction at scale</t>
  </si>
  <si>
    <t xml:space="preserve">Voxtral Mini 1.0 / Ministral 3B</t>
  </si>
  <si>
    <t xml:space="preserve">Structured extraction rarely needs frontier reasoning. Haiku 4.5 for quality; Gemma 3 4B or Ministral 3B for bulk.</t>
  </si>
  <si>
    <t xml:space="preserve">Reasoning-heavy (math, science)</t>
  </si>
  <si>
    <t xml:space="preserve">DeepSeek R1</t>
  </si>
  <si>
    <t xml:space="preserve">Opus 4.7 ties GPQA Diamond leaders (94.2%). DeepSeek R1 is the reasoning-model value king. Kimi K2 leads open-source reasoning benchmarks.</t>
  </si>
  <si>
    <t xml:space="preserve">Vision / document OCR</t>
  </si>
  <si>
    <t xml:space="preserve">Opus 4.7 supports 3.75MP images (3x prior Claude); scored 98.5% visual acuity on pen-testing. Sonnet 4.6 close behind. Nemotron VL is budget vision.</t>
  </si>
  <si>
    <t xml:space="preserve">Audio processing (transcription, analysis)</t>
  </si>
  <si>
    <t xml:space="preserve">Amazon Nova 2 Omni (Preview)</t>
  </si>
  <si>
    <t xml:space="preserve">Mistral Voxtral Small</t>
  </si>
  <si>
    <t xml:space="preserve">Mistral Voxtral Mini</t>
  </si>
  <si>
    <t xml:space="preserve">Nova 2 Omni is multimodal including audio out. Voxtral Small is purpose-built at $0.10/$0.30. Voxtral Mini at flat $0.04 is the floor.</t>
  </si>
  <si>
    <t xml:space="preserve">Enterprise RAG + tool use</t>
  </si>
  <si>
    <t xml:space="preserve">Cohere Command R+</t>
  </si>
  <si>
    <t xml:space="preserve">Cohere Command R</t>
  </si>
  <si>
    <t xml:space="preserve">Opus 4.7 wins on reliability. Cohere R+ has enterprise-tuned RAG/tool-calling but is pricier. Command R is the cost-effective Cohere path.</t>
  </si>
  <si>
    <t xml:space="preserve">Self-hosted / data residency</t>
  </si>
  <si>
    <t xml:space="preserve">DeepSeek v3.2 (MIT)</t>
  </si>
  <si>
    <t xml:space="preserve">Qwen3 235B A22B (Apache 2.0)</t>
  </si>
  <si>
    <t xml:space="preserve">gpt-oss-20b / Gemma 3</t>
  </si>
  <si>
    <t xml:space="preserve">All three are permissive-license open weights. DeepSeek v3.2 is the quality leader of the three; Qwen is best all-rounder; gpt-oss and Gemma go lower on cost.</t>
  </si>
  <si>
    <t xml:space="preserve">Background/async jobs (batch OK)</t>
  </si>
  <si>
    <t xml:space="preserve">Claude Sonnet 4.6 (batch)</t>
  </si>
  <si>
    <t xml:space="preserve">Claude Haiku 4.5 (batch)</t>
  </si>
  <si>
    <t xml:space="preserve">Batch tier is -50%. Sonnet batch at $1.50/$7.50 is often cheaper than mid-tier on-demand. MiniMax is hard to beat without batch at all.</t>
  </si>
  <si>
    <t xml:space="preserve">Key Takeaways — What Actually Matters</t>
  </si>
  <si>
    <t xml:space="preserve">1. The 300× price spread is real, and so is the quality spread</t>
  </si>
  <si>
    <t xml:space="preserve">Claude Opus 4.7 blended costs ~$20/1M; Voxtral Mini runs $0.04/1M. But the intelligence gap is equally wide. The question is not "what is cheapest" — it is "what is cheapest that still solves my task."</t>
  </si>
  <si>
    <t xml:space="preserve">2. Anthropic Sonnet 4.6 is the default for most production workloads</t>
  </si>
  <si>
    <t xml:space="preserve">Near-Opus quality (79.6% SWE-V vs Opus 4.7 at 87.6%) at 60% less cost. 1M context beta handles most enterprise documents. Batch pricing at $1.50/$7.50 is cheaper than many mid-tier on-demand options.</t>
  </si>
  <si>
    <t xml:space="preserve">3. Open-weight models crossed the threshold in 2026</t>
  </si>
  <si>
    <t xml:space="preserve">MiniMax M2.5 at 80.2% SWE-Verified matches Opus 4.6 at 1/20th the per-token cost. DeepSeek v3.2 delivers ~90% of GPT-5.4 quality. For self-host or high-volume batch, the economics are hard to beat.</t>
  </si>
  <si>
    <t xml:space="preserve">4. For agentic workflows, stick with Anthropic</t>
  </si>
  <si>
    <t xml:space="preserve">Opus 4.7 leads MCP-Atlas (77.3%), SWE-bench Pro (64.3%), and reports from Box (56% fewer model calls, 50% fewer tool calls vs Opus 4.6). Tool-use reliability matters more than raw benchmark scores when agents run unsupervised for hours.</t>
  </si>
  <si>
    <t xml:space="preserve">5. Reasoning models hide their true cost</t>
  </si>
  <si>
    <t xml:space="preserve">DeepSeek R1 and Kimi K2 Thinking look cheap on paper but consume 2–5× more output tokens due to thinking traces. Real per-task cost can exceed non-reasoning models priced higher. Always test with your actual prompts before choosing on sticker price alone.</t>
  </si>
  <si>
    <t xml:space="preserve">6. Haiku 4.5 is underrated</t>
  </si>
  <si>
    <t xml:space="preserve">300 tok/s, near-Sonnet quality on many tasks, $1/$5 pricing. For chat, autocomplete, classification, and simple agents, it often beats cheaper models on task completion rate — which is what actually drives total cost.</t>
  </si>
  <si>
    <t xml:space="preserve">7. Avoid the legacy pricing trap</t>
  </si>
  <si>
    <t xml:space="preserve">Claude Opus 4 and 4.1 still list at $15/$75 — three times the price of Opus 4.5+ for worse performance. AI21 Jurassic at $12-19/1M is obsolete. Always check whether a "flagship" model has been superseded in the same family at the same price.</t>
  </si>
  <si>
    <t xml:space="preserve">8. Context caching changes the math for agents</t>
  </si>
  <si>
    <t xml:space="preserve">Anthropic cache-read pricing is 90% off input ($0.50 vs $5 on Opus 4.7). Agents that re-read the same system prompt or tool definitions benefit enormously — often 3–5× total cost reduction. Not modeled in the apples-to-apples sheet, but worth knowing.</t>
  </si>
  <si>
    <t xml:space="preserve">9. Batch and Flex tiers are the easiest wins</t>
  </si>
  <si>
    <t xml:space="preserve">If the work can wait 24 hours, batch is -50%. Flex is -50% for supported models. For overnight analytics, data enrichment, or background processing, the choice between Opus batch and Sonnet on-demand is often a wash in cost terms — with Opus winning on quality.</t>
  </si>
  <si>
    <t xml:space="preserve">10. Pick by use case, not by leaderboard position</t>
  </si>
  <si>
    <t xml:space="preserve">The best model for agentic coding (Opus 4.7) is not the best for high-volume chat (Haiku 4.5) is not the best for classification (Gemma 3 4B) is not the best for audio (Voxtral). Tier by workload, not by vendor loyalty.</t>
  </si>
</sst>
</file>

<file path=xl/styles.xml><?xml version="1.0" encoding="utf-8"?>
<styleSheet xmlns="http://schemas.openxmlformats.org/spreadsheetml/2006/main">
  <numFmts count="8">
    <numFmt numFmtId="164" formatCode="General"/>
    <numFmt numFmtId="165" formatCode="\$#,##0.00##"/>
    <numFmt numFmtId="166" formatCode="0"/>
    <numFmt numFmtId="167" formatCode="0.0"/>
    <numFmt numFmtId="168" formatCode="#,##0"/>
    <numFmt numFmtId="169" formatCode="0.00"/>
    <numFmt numFmtId="170" formatCode="\$#,##0.00##"/>
    <numFmt numFmtId="171" formatCode="\$#,##0"/>
  </numFmts>
  <fonts count="15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4"/>
      <color rgb="FFFFFFFF"/>
      <name val="Arial"/>
      <family val="0"/>
      <charset val="1"/>
    </font>
    <font>
      <i val="true"/>
      <sz val="9"/>
      <color rgb="FF595959"/>
      <name val="Arial"/>
      <family val="0"/>
      <charset val="1"/>
    </font>
    <font>
      <b val="true"/>
      <sz val="11"/>
      <color rgb="FFFFFFFF"/>
      <name val="Arial"/>
      <family val="0"/>
      <charset val="1"/>
    </font>
    <font>
      <sz val="10"/>
      <name val="Arial"/>
      <family val="0"/>
      <charset val="1"/>
    </font>
    <font>
      <b val="true"/>
      <sz val="11"/>
      <color rgb="FF1F3A5F"/>
      <name val="Arial"/>
      <family val="0"/>
      <charset val="1"/>
    </font>
    <font>
      <b val="true"/>
      <sz val="10"/>
      <color rgb="FF1F3A5F"/>
      <name val="Arial"/>
      <family val="0"/>
      <charset val="1"/>
    </font>
    <font>
      <b val="true"/>
      <sz val="10"/>
      <name val="Arial"/>
      <family val="0"/>
      <charset val="1"/>
    </font>
    <font>
      <b val="true"/>
      <sz val="10"/>
      <color rgb="FF0000FF"/>
      <name val="Arial"/>
      <family val="0"/>
      <charset val="1"/>
    </font>
    <font>
      <b val="true"/>
      <sz val="10"/>
      <color rgb="FFC00000"/>
      <name val="Arial"/>
      <family val="0"/>
      <charset val="1"/>
    </font>
    <font>
      <b val="true"/>
      <sz val="10"/>
      <color rgb="FF006100"/>
      <name val="Arial"/>
      <family val="0"/>
      <charset val="1"/>
    </font>
    <font>
      <b val="true"/>
      <sz val="11"/>
      <color rgb="FF0000FF"/>
      <name val="Arial"/>
      <family val="0"/>
      <charset val="1"/>
    </font>
  </fonts>
  <fills count="10">
    <fill>
      <patternFill patternType="none"/>
    </fill>
    <fill>
      <patternFill patternType="gray125"/>
    </fill>
    <fill>
      <patternFill patternType="solid">
        <fgColor rgb="FF1F3A5F"/>
        <bgColor rgb="FF333333"/>
      </patternFill>
    </fill>
    <fill>
      <patternFill patternType="solid">
        <fgColor rgb="FFC00000"/>
        <bgColor rgb="FF800000"/>
      </patternFill>
    </fill>
    <fill>
      <patternFill patternType="solid">
        <fgColor rgb="FFE97132"/>
        <bgColor rgb="FFFF8080"/>
      </patternFill>
    </fill>
    <fill>
      <patternFill patternType="solid">
        <fgColor rgb="FFFFC000"/>
        <bgColor rgb="FFFF9900"/>
      </patternFill>
    </fill>
    <fill>
      <patternFill patternType="solid">
        <fgColor rgb="FF70AD47"/>
        <bgColor rgb="FF339966"/>
      </patternFill>
    </fill>
    <fill>
      <patternFill patternType="solid">
        <fgColor rgb="FF4472C4"/>
        <bgColor rgb="FF0066CC"/>
      </patternFill>
    </fill>
    <fill>
      <patternFill patternType="solid">
        <fgColor rgb="FFD9E2F3"/>
        <bgColor rgb="FFC6EFCE"/>
      </patternFill>
    </fill>
    <fill>
      <patternFill patternType="solid">
        <fgColor rgb="FFC6EFCE"/>
        <bgColor rgb="FFD9E2F3"/>
      </patternFill>
    </fill>
  </fills>
  <borders count="3">
    <border diagonalUp="false" diagonalDown="false">
      <left/>
      <right/>
      <top/>
      <bottom/>
      <diagonal/>
    </border>
    <border diagonalUp="false" diagonalDown="false"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 diagonalUp="false" diagonalDown="false">
      <left style="thin">
        <color rgb="FFBFBFBF"/>
      </left>
      <right/>
      <top style="thin">
        <color rgb="FFBFBFBF"/>
      </top>
      <bottom style="thin">
        <color rgb="FFBFBFBF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3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6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5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6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7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8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4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5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6" fillId="6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6" fillId="7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9" fontId="11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9" fontId="12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70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13" fillId="9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10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8" borderId="0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9" fillId="8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8" fontId="14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71" fontId="7" fillId="0" borderId="1" xfId="0" applyFont="true" applyBorder="true" applyAlignment="true" applyProtection="false">
      <alignment horizontal="right" vertical="center" textRotation="0" wrapText="false" indent="0" shrinkToFit="false"/>
      <protection locked="true" hidden="false"/>
    </xf>
    <xf numFmtId="164" fontId="8" fillId="8" borderId="2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7" fillId="0" borderId="2" xfId="0" applyFont="true" applyBorder="true" applyAlignment="true" applyProtection="false">
      <alignment horizontal="left" vertical="top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61">
    <dxf>
      <fill>
        <patternFill patternType="solid">
          <fgColor rgb="FF1F3A5F"/>
          <bgColor rgb="FF000000"/>
        </patternFill>
      </fill>
    </dxf>
    <dxf>
      <fill>
        <patternFill patternType="solid">
          <fgColor rgb="FF4472C4"/>
          <bgColor rgb="FF000000"/>
        </patternFill>
      </fill>
    </dxf>
    <dxf>
      <fill>
        <patternFill patternType="solid">
          <fgColor rgb="FF70AD47"/>
          <bgColor rgb="FF000000"/>
        </patternFill>
      </fill>
    </dxf>
    <dxf>
      <fill>
        <patternFill patternType="solid">
          <fgColor rgb="FFC00000"/>
          <bgColor rgb="FF000000"/>
        </patternFill>
      </fill>
    </dxf>
    <dxf>
      <fill>
        <patternFill patternType="solid">
          <fgColor rgb="FFE97132"/>
          <bgColor rgb="FF000000"/>
        </patternFill>
      </fill>
    </dxf>
    <dxf>
      <fill>
        <patternFill patternType="solid">
          <fgColor rgb="FFFFC000"/>
          <bgColor rgb="FF000000"/>
        </patternFill>
      </fill>
    </dxf>
    <dxf>
      <fill>
        <patternFill patternType="solid">
          <fgColor rgb="FFFFFFFF"/>
          <bgColor rgb="FF000000"/>
        </patternFill>
      </fill>
    </dxf>
    <dxf>
      <fill>
        <patternFill patternType="solid">
          <bgColor rgb="FF000000"/>
        </patternFill>
      </fill>
    </dxf>
    <dxf>
      <fill>
        <patternFill patternType="solid">
          <fgColor rgb="FF63BE7B"/>
          <bgColor rgb="FF000000"/>
        </patternFill>
      </fill>
    </dxf>
    <dxf>
      <fill>
        <patternFill patternType="solid">
          <fgColor rgb="FF66BF7B"/>
          <bgColor rgb="FF000000"/>
        </patternFill>
      </fill>
    </dxf>
    <dxf>
      <fill>
        <patternFill patternType="solid">
          <fgColor rgb="FF6AC07B"/>
          <bgColor rgb="FF000000"/>
        </patternFill>
      </fill>
    </dxf>
    <dxf>
      <fill>
        <patternFill patternType="solid">
          <fgColor rgb="FF70C17B"/>
          <bgColor rgb="FF000000"/>
        </patternFill>
      </fill>
    </dxf>
    <dxf>
      <fill>
        <patternFill patternType="solid">
          <fgColor rgb="FF74C37C"/>
          <bgColor rgb="FF000000"/>
        </patternFill>
      </fill>
    </dxf>
    <dxf>
      <fill>
        <patternFill patternType="solid">
          <fgColor rgb="FF75C37C"/>
          <bgColor rgb="FF000000"/>
        </patternFill>
      </fill>
    </dxf>
    <dxf>
      <fill>
        <patternFill patternType="solid">
          <fgColor rgb="FF76C37C"/>
          <bgColor rgb="FF000000"/>
        </patternFill>
      </fill>
    </dxf>
    <dxf>
      <fill>
        <patternFill patternType="solid">
          <fgColor rgb="FF7BC47C"/>
          <bgColor rgb="FF000000"/>
        </patternFill>
      </fill>
    </dxf>
    <dxf>
      <fill>
        <patternFill patternType="solid">
          <fgColor rgb="FF7BC57C"/>
          <bgColor rgb="FF000000"/>
        </patternFill>
      </fill>
    </dxf>
    <dxf>
      <fill>
        <patternFill patternType="solid">
          <fgColor rgb="FF7CC57C"/>
          <bgColor rgb="FF000000"/>
        </patternFill>
      </fill>
    </dxf>
    <dxf>
      <fill>
        <patternFill patternType="solid">
          <fgColor rgb="FF87C87D"/>
          <bgColor rgb="FF000000"/>
        </patternFill>
      </fill>
    </dxf>
    <dxf>
      <fill>
        <patternFill patternType="solid">
          <fgColor rgb="FF99CD7E"/>
          <bgColor rgb="FF000000"/>
        </patternFill>
      </fill>
    </dxf>
    <dxf>
      <fill>
        <patternFill patternType="solid">
          <fgColor rgb="FF9ACE7E"/>
          <bgColor rgb="FF000000"/>
        </patternFill>
      </fill>
    </dxf>
    <dxf>
      <fill>
        <patternFill patternType="solid">
          <fgColor rgb="FF9DCE7E"/>
          <bgColor rgb="FF000000"/>
        </patternFill>
      </fill>
    </dxf>
    <dxf>
      <fill>
        <patternFill patternType="solid">
          <fgColor rgb="FF9FCF7E"/>
          <bgColor rgb="FF000000"/>
        </patternFill>
      </fill>
    </dxf>
    <dxf>
      <fill>
        <patternFill patternType="solid">
          <fgColor rgb="FFB4D57F"/>
          <bgColor rgb="FF000000"/>
        </patternFill>
      </fill>
    </dxf>
    <dxf>
      <fill>
        <patternFill patternType="solid">
          <fgColor rgb="FFB5D57F"/>
          <bgColor rgb="FF000000"/>
        </patternFill>
      </fill>
    </dxf>
    <dxf>
      <fill>
        <patternFill patternType="solid">
          <fgColor rgb="FFBDD880"/>
          <bgColor rgb="FF000000"/>
        </patternFill>
      </fill>
    </dxf>
    <dxf>
      <fill>
        <patternFill patternType="solid">
          <fgColor rgb="FFCFDD81"/>
          <bgColor rgb="FF000000"/>
        </patternFill>
      </fill>
    </dxf>
    <dxf>
      <fill>
        <patternFill patternType="solid">
          <fgColor rgb="FFD4DE81"/>
          <bgColor rgb="FF000000"/>
        </patternFill>
      </fill>
    </dxf>
    <dxf>
      <fill>
        <patternFill patternType="solid">
          <fgColor rgb="FFD7DF81"/>
          <bgColor rgb="FF000000"/>
        </patternFill>
      </fill>
    </dxf>
    <dxf>
      <fill>
        <patternFill patternType="solid">
          <fgColor rgb="FFF5E883"/>
          <bgColor rgb="FF000000"/>
        </patternFill>
      </fill>
    </dxf>
    <dxf>
      <fill>
        <patternFill patternType="solid">
          <fgColor rgb="FFF8696B"/>
          <bgColor rgb="FF000000"/>
        </patternFill>
      </fill>
    </dxf>
    <dxf>
      <fill>
        <patternFill patternType="solid">
          <fgColor rgb="FFFDC27D"/>
          <bgColor rgb="FF000000"/>
        </patternFill>
      </fill>
    </dxf>
    <dxf>
      <fill>
        <patternFill patternType="solid">
          <fgColor rgb="FFFDC57D"/>
          <bgColor rgb="FF000000"/>
        </patternFill>
      </fill>
    </dxf>
    <dxf>
      <fill>
        <patternFill patternType="solid">
          <fgColor rgb="FFFED380"/>
          <bgColor rgb="FF000000"/>
        </patternFill>
      </fill>
    </dxf>
    <dxf>
      <fill>
        <patternFill patternType="solid">
          <fgColor rgb="FFFED480"/>
          <bgColor rgb="FF000000"/>
        </patternFill>
      </fill>
    </dxf>
    <dxf>
      <fill>
        <patternFill patternType="solid">
          <fgColor rgb="FFFFDC82"/>
          <bgColor rgb="FF000000"/>
        </patternFill>
      </fill>
    </dxf>
    <dxf>
      <fill>
        <patternFill patternType="solid">
          <fgColor rgb="FFFFDD82"/>
          <bgColor rgb="FF000000"/>
        </patternFill>
      </fill>
    </dxf>
    <dxf>
      <fill>
        <patternFill patternType="solid">
          <fgColor rgb="FFFFE383"/>
          <bgColor rgb="FF000000"/>
        </patternFill>
      </fill>
    </dxf>
    <dxf>
      <fill>
        <patternFill patternType="solid">
          <fgColor rgb="FFFFE483"/>
          <bgColor rgb="FF000000"/>
        </patternFill>
      </fill>
    </dxf>
    <dxf>
      <fill>
        <patternFill patternType="solid">
          <fgColor rgb="FFFFE583"/>
          <bgColor rgb="FF000000"/>
        </patternFill>
      </fill>
    </dxf>
    <dxf>
      <fill>
        <patternFill patternType="solid">
          <fgColor rgb="FFFFE683"/>
          <bgColor rgb="FF000000"/>
        </patternFill>
      </fill>
    </dxf>
    <dxf>
      <fill>
        <patternFill patternType="solid">
          <fgColor rgb="FFFFE784"/>
          <bgColor rgb="FF000000"/>
        </patternFill>
      </fill>
    </dxf>
    <dxf>
      <fill>
        <patternFill patternType="solid">
          <fgColor rgb="FFFFE984"/>
          <bgColor rgb="FF000000"/>
        </patternFill>
      </fill>
    </dxf>
    <dxf>
      <fill>
        <patternFill patternType="solid">
          <fgColor rgb="FFFFEA84"/>
          <bgColor rgb="FF000000"/>
        </patternFill>
      </fill>
    </dxf>
    <dxf>
      <fill>
        <patternFill patternType="solid">
          <fgColor rgb="FFFFEB84"/>
          <bgColor rgb="FF000000"/>
        </patternFill>
      </fill>
    </dxf>
    <dxf>
      <fill>
        <patternFill patternType="solid">
          <fgColor rgb="FF6FC27C"/>
          <bgColor rgb="FF000000"/>
        </patternFill>
      </fill>
    </dxf>
    <dxf>
      <fill>
        <patternFill patternType="solid">
          <fgColor rgb="FF7BC57D"/>
          <bgColor rgb="FF000000"/>
        </patternFill>
      </fill>
    </dxf>
    <dxf>
      <fill>
        <patternFill patternType="solid">
          <fgColor rgb="FF86C87D"/>
          <bgColor rgb="FF000000"/>
        </patternFill>
      </fill>
    </dxf>
    <dxf>
      <fill>
        <patternFill patternType="solid">
          <fgColor rgb="FF92CC7E"/>
          <bgColor rgb="FF000000"/>
        </patternFill>
      </fill>
    </dxf>
    <dxf>
      <fill>
        <patternFill patternType="solid">
          <fgColor rgb="FFA3D17F"/>
          <bgColor rgb="FF000000"/>
        </patternFill>
      </fill>
    </dxf>
    <dxf>
      <fill>
        <patternFill patternType="solid">
          <fgColor rgb="FFA9D27F"/>
          <bgColor rgb="FF000000"/>
        </patternFill>
      </fill>
    </dxf>
    <dxf>
      <fill>
        <patternFill patternType="solid">
          <fgColor rgb="FFAFD480"/>
          <bgColor rgb="FF000000"/>
        </patternFill>
      </fill>
    </dxf>
    <dxf>
      <fill>
        <patternFill patternType="solid">
          <fgColor rgb="FFB4D680"/>
          <bgColor rgb="FF000000"/>
        </patternFill>
      </fill>
    </dxf>
    <dxf>
      <fill>
        <patternFill patternType="solid">
          <fgColor rgb="FFBAD780"/>
          <bgColor rgb="FF000000"/>
        </patternFill>
      </fill>
    </dxf>
    <dxf>
      <fill>
        <patternFill patternType="solid">
          <fgColor rgb="FFC0D981"/>
          <bgColor rgb="FF000000"/>
        </patternFill>
      </fill>
    </dxf>
    <dxf>
      <fill>
        <patternFill patternType="solid">
          <fgColor rgb="FFC6DB81"/>
          <bgColor rgb="FF000000"/>
        </patternFill>
      </fill>
    </dxf>
    <dxf>
      <fill>
        <patternFill patternType="solid">
          <fgColor rgb="FFD1DE82"/>
          <bgColor rgb="FF000000"/>
        </patternFill>
      </fill>
    </dxf>
    <dxf>
      <fill>
        <patternFill patternType="solid">
          <fgColor rgb="FFDDE182"/>
          <bgColor rgb="FF000000"/>
        </patternFill>
      </fill>
    </dxf>
    <dxf>
      <fill>
        <patternFill patternType="solid">
          <fgColor rgb="FFE3E383"/>
          <bgColor rgb="FF000000"/>
        </patternFill>
      </fill>
    </dxf>
    <dxf>
      <fill>
        <patternFill patternType="solid">
          <fgColor rgb="FFE8E583"/>
          <bgColor rgb="FF000000"/>
        </patternFill>
      </fill>
    </dxf>
    <dxf>
      <fill>
        <patternFill patternType="solid">
          <fgColor rgb="FFEEE683"/>
          <bgColor rgb="FF000000"/>
        </patternFill>
      </fill>
    </dxf>
    <dxf>
      <fill>
        <patternFill patternType="solid">
          <fgColor rgb="FFF4E884"/>
          <bgColor rgb="FF000000"/>
        </patternFill>
      </fill>
    </dxf>
    <dxf>
      <fill>
        <patternFill patternType="solid">
          <fgColor rgb="FFF8716C"/>
          <bgColor rgb="FF000000"/>
        </patternFill>
      </fill>
    </dxf>
    <dxf>
      <fill>
        <patternFill patternType="solid">
          <fgColor rgb="FFF97E6F"/>
          <bgColor rgb="FF000000"/>
        </patternFill>
      </fill>
    </dxf>
    <dxf>
      <fill>
        <patternFill patternType="solid">
          <fgColor rgb="FFF98B71"/>
          <bgColor rgb="FF000000"/>
        </patternFill>
      </fill>
    </dxf>
    <dxf>
      <fill>
        <patternFill patternType="solid">
          <fgColor rgb="FFFA9473"/>
          <bgColor rgb="FF000000"/>
        </patternFill>
      </fill>
    </dxf>
    <dxf>
      <fill>
        <patternFill patternType="solid">
          <fgColor rgb="FFFA9D75"/>
          <bgColor rgb="FF000000"/>
        </patternFill>
      </fill>
    </dxf>
    <dxf>
      <fill>
        <patternFill patternType="solid">
          <fgColor rgb="FFFBAA77"/>
          <bgColor rgb="FF000000"/>
        </patternFill>
      </fill>
    </dxf>
    <dxf>
      <fill>
        <patternFill patternType="solid">
          <fgColor rgb="FFFCBF7B"/>
          <bgColor rgb="FF000000"/>
        </patternFill>
      </fill>
    </dxf>
    <dxf>
      <fill>
        <patternFill patternType="solid">
          <fgColor rgb="FFFDC87D"/>
          <bgColor rgb="FF000000"/>
        </patternFill>
      </fill>
    </dxf>
    <dxf>
      <fill>
        <patternFill patternType="solid">
          <fgColor rgb="FFFDD17F"/>
          <bgColor rgb="FF000000"/>
        </patternFill>
      </fill>
    </dxf>
    <dxf>
      <fill>
        <patternFill patternType="solid">
          <fgColor rgb="FFFDD57F"/>
          <bgColor rgb="FF000000"/>
        </patternFill>
      </fill>
    </dxf>
    <dxf>
      <fill>
        <patternFill patternType="solid">
          <fgColor rgb="FFFEDE81"/>
          <bgColor rgb="FF000000"/>
        </patternFill>
      </fill>
    </dxf>
    <dxf>
      <fill>
        <patternFill patternType="solid">
          <fgColor rgb="FFFEE282"/>
          <bgColor rgb="FF000000"/>
        </patternFill>
      </fill>
    </dxf>
    <dxf>
      <fill>
        <patternFill patternType="solid">
          <fgColor rgb="FF9FD07F"/>
          <bgColor rgb="FF000000"/>
        </patternFill>
      </fill>
    </dxf>
    <dxf>
      <fill>
        <patternFill patternType="solid">
          <fgColor rgb="FFB2D580"/>
          <bgColor rgb="FF000000"/>
        </patternFill>
      </fill>
    </dxf>
    <dxf>
      <fill>
        <patternFill patternType="solid">
          <fgColor rgb="FFBED981"/>
          <bgColor rgb="FF000000"/>
        </patternFill>
      </fill>
    </dxf>
    <dxf>
      <fill>
        <patternFill patternType="solid">
          <fgColor rgb="FFC3DA81"/>
          <bgColor rgb="FF000000"/>
        </patternFill>
      </fill>
    </dxf>
    <dxf>
      <fill>
        <patternFill patternType="solid">
          <fgColor rgb="FFC7DB81"/>
          <bgColor rgb="FF000000"/>
        </patternFill>
      </fill>
    </dxf>
    <dxf>
      <fill>
        <patternFill patternType="solid">
          <fgColor rgb="FFCADC81"/>
          <bgColor rgb="FF000000"/>
        </patternFill>
      </fill>
    </dxf>
    <dxf>
      <fill>
        <patternFill patternType="solid">
          <fgColor rgb="FFDEE283"/>
          <bgColor rgb="FF000000"/>
        </patternFill>
      </fill>
    </dxf>
    <dxf>
      <fill>
        <patternFill patternType="solid">
          <fgColor rgb="FFEAE583"/>
          <bgColor rgb="FF000000"/>
        </patternFill>
      </fill>
    </dxf>
    <dxf>
      <fill>
        <patternFill patternType="solid">
          <fgColor rgb="FFEBE583"/>
          <bgColor rgb="FF000000"/>
        </patternFill>
      </fill>
    </dxf>
    <dxf>
      <fill>
        <patternFill patternType="solid">
          <fgColor rgb="FFECE683"/>
          <bgColor rgb="FF000000"/>
        </patternFill>
      </fill>
    </dxf>
    <dxf>
      <fill>
        <patternFill patternType="solid">
          <fgColor rgb="FFEEE784"/>
          <bgColor rgb="FF000000"/>
        </patternFill>
      </fill>
    </dxf>
    <dxf>
      <fill>
        <patternFill patternType="solid">
          <fgColor rgb="FFF0E784"/>
          <bgColor rgb="FF000000"/>
        </patternFill>
      </fill>
    </dxf>
    <dxf>
      <fill>
        <patternFill patternType="solid">
          <fgColor rgb="FFF3E884"/>
          <bgColor rgb="FF000000"/>
        </patternFill>
      </fill>
    </dxf>
    <dxf>
      <fill>
        <patternFill patternType="solid">
          <fgColor rgb="FFF6E984"/>
          <bgColor rgb="FF000000"/>
        </patternFill>
      </fill>
    </dxf>
    <dxf>
      <fill>
        <patternFill patternType="solid">
          <fgColor rgb="FFF7E984"/>
          <bgColor rgb="FF000000"/>
        </patternFill>
      </fill>
    </dxf>
    <dxf>
      <fill>
        <patternFill patternType="solid">
          <fgColor rgb="FFF86C6B"/>
          <bgColor rgb="FF000000"/>
        </patternFill>
      </fill>
    </dxf>
    <dxf>
      <fill>
        <patternFill patternType="solid">
          <fgColor rgb="FFF86E6C"/>
          <bgColor rgb="FF000000"/>
        </patternFill>
      </fill>
    </dxf>
    <dxf>
      <fill>
        <patternFill patternType="solid">
          <fgColor rgb="FFF86F6C"/>
          <bgColor rgb="FF000000"/>
        </patternFill>
      </fill>
    </dxf>
    <dxf>
      <fill>
        <patternFill patternType="solid">
          <fgColor rgb="FFF8706C"/>
          <bgColor rgb="FF000000"/>
        </patternFill>
      </fill>
    </dxf>
    <dxf>
      <fill>
        <patternFill patternType="solid">
          <fgColor rgb="FFF8726C"/>
          <bgColor rgb="FF000000"/>
        </patternFill>
      </fill>
    </dxf>
    <dxf>
      <fill>
        <patternFill patternType="solid">
          <fgColor rgb="FFF8756D"/>
          <bgColor rgb="FF000000"/>
        </patternFill>
      </fill>
    </dxf>
    <dxf>
      <fill>
        <patternFill patternType="solid">
          <fgColor rgb="FFF8E984"/>
          <bgColor rgb="FF000000"/>
        </patternFill>
      </fill>
    </dxf>
    <dxf>
      <fill>
        <patternFill patternType="solid">
          <fgColor rgb="FFF9826F"/>
          <bgColor rgb="FF000000"/>
        </patternFill>
      </fill>
    </dxf>
    <dxf>
      <fill>
        <patternFill patternType="solid">
          <fgColor rgb="FFF98470"/>
          <bgColor rgb="FF000000"/>
        </patternFill>
      </fill>
    </dxf>
    <dxf>
      <fill>
        <patternFill patternType="solid">
          <fgColor rgb="FFF9EA84"/>
          <bgColor rgb="FF000000"/>
        </patternFill>
      </fill>
    </dxf>
    <dxf>
      <fill>
        <patternFill patternType="solid">
          <fgColor rgb="FFFA8E72"/>
          <bgColor rgb="FF000000"/>
        </patternFill>
      </fill>
    </dxf>
    <dxf>
      <fill>
        <patternFill patternType="solid">
          <fgColor rgb="FFFA8F72"/>
          <bgColor rgb="FF000000"/>
        </patternFill>
      </fill>
    </dxf>
    <dxf>
      <fill>
        <patternFill patternType="solid">
          <fgColor rgb="FFFA9172"/>
          <bgColor rgb="FF000000"/>
        </patternFill>
      </fill>
    </dxf>
    <dxf>
      <fill>
        <patternFill patternType="solid">
          <fgColor rgb="FFFBB078"/>
          <bgColor rgb="FF000000"/>
        </patternFill>
      </fill>
    </dxf>
    <dxf>
      <fill>
        <patternFill patternType="solid">
          <fgColor rgb="FFFBB279"/>
          <bgColor rgb="FF000000"/>
        </patternFill>
      </fill>
    </dxf>
    <dxf>
      <fill>
        <patternFill patternType="solid">
          <fgColor rgb="FFFCB379"/>
          <bgColor rgb="FF000000"/>
        </patternFill>
      </fill>
    </dxf>
    <dxf>
      <fill>
        <patternFill patternType="solid">
          <fgColor rgb="FFFCB679"/>
          <bgColor rgb="FF000000"/>
        </patternFill>
      </fill>
    </dxf>
    <dxf>
      <fill>
        <patternFill patternType="solid">
          <fgColor rgb="FFFCC47C"/>
          <bgColor rgb="FF000000"/>
        </patternFill>
      </fill>
    </dxf>
    <dxf>
      <fill>
        <patternFill patternType="solid">
          <fgColor rgb="FFFDEB84"/>
          <bgColor rgb="FF000000"/>
        </patternFill>
      </fill>
    </dxf>
    <dxf>
      <fill>
        <patternFill patternType="solid">
          <fgColor rgb="FFFEE382"/>
          <bgColor rgb="FF000000"/>
        </patternFill>
      </fill>
    </dxf>
    <dxf>
      <fill>
        <patternFill patternType="solid">
          <fgColor rgb="FFFEE983"/>
          <bgColor rgb="FF000000"/>
        </patternFill>
      </fill>
    </dxf>
    <dxf>
      <fill>
        <patternFill patternType="solid">
          <fgColor rgb="FFFEEA83"/>
          <bgColor rgb="FF000000"/>
        </patternFill>
      </fill>
    </dxf>
    <dxf>
      <fill>
        <patternFill patternType="solid">
          <fgColor rgb="FF6FC17B"/>
          <bgColor rgb="FF000000"/>
        </patternFill>
      </fill>
    </dxf>
    <dxf>
      <fill>
        <patternFill patternType="solid">
          <fgColor rgb="FF73C27B"/>
          <bgColor rgb="FF000000"/>
        </patternFill>
      </fill>
    </dxf>
    <dxf>
      <fill>
        <patternFill patternType="solid">
          <fgColor rgb="FF77C37C"/>
          <bgColor rgb="FF000000"/>
        </patternFill>
      </fill>
    </dxf>
    <dxf>
      <fill>
        <patternFill patternType="solid">
          <fgColor rgb="FF78C47C"/>
          <bgColor rgb="FF000000"/>
        </patternFill>
      </fill>
    </dxf>
    <dxf>
      <fill>
        <patternFill patternType="solid">
          <fgColor rgb="FF7DC57C"/>
          <bgColor rgb="FF000000"/>
        </patternFill>
      </fill>
    </dxf>
    <dxf>
      <fill>
        <patternFill patternType="solid">
          <fgColor rgb="FF88C87D"/>
          <bgColor rgb="FF000000"/>
        </patternFill>
      </fill>
    </dxf>
    <dxf>
      <fill>
        <patternFill patternType="solid">
          <fgColor rgb="FF95CC7D"/>
          <bgColor rgb="FF000000"/>
        </patternFill>
      </fill>
    </dxf>
    <dxf>
      <fill>
        <patternFill patternType="solid">
          <fgColor rgb="FF98CD7E"/>
          <bgColor rgb="FF000000"/>
        </patternFill>
      </fill>
    </dxf>
    <dxf>
      <fill>
        <patternFill patternType="solid">
          <fgColor rgb="FF9ACD7E"/>
          <bgColor rgb="FF000000"/>
        </patternFill>
      </fill>
    </dxf>
    <dxf>
      <fill>
        <patternFill patternType="solid">
          <fgColor rgb="FF9ECF7E"/>
          <bgColor rgb="FF000000"/>
        </patternFill>
      </fill>
    </dxf>
    <dxf>
      <fill>
        <patternFill patternType="solid">
          <fgColor rgb="FFA2D07E"/>
          <bgColor rgb="FF000000"/>
        </patternFill>
      </fill>
    </dxf>
    <dxf>
      <fill>
        <patternFill patternType="solid">
          <fgColor rgb="FFA5D17E"/>
          <bgColor rgb="FF000000"/>
        </patternFill>
      </fill>
    </dxf>
    <dxf>
      <fill>
        <patternFill patternType="solid">
          <fgColor rgb="FFB1D47F"/>
          <bgColor rgb="FF000000"/>
        </patternFill>
      </fill>
    </dxf>
    <dxf>
      <fill>
        <patternFill patternType="solid">
          <fgColor rgb="FFC0D980"/>
          <bgColor rgb="FF000000"/>
        </patternFill>
      </fill>
    </dxf>
    <dxf>
      <fill>
        <patternFill patternType="solid">
          <fgColor rgb="FFC3D980"/>
          <bgColor rgb="FF000000"/>
        </patternFill>
      </fill>
    </dxf>
    <dxf>
      <fill>
        <patternFill patternType="solid">
          <fgColor rgb="FFC9DB80"/>
          <bgColor rgb="FF000000"/>
        </patternFill>
      </fill>
    </dxf>
    <dxf>
      <fill>
        <patternFill patternType="solid">
          <fgColor rgb="FFE9E482"/>
          <bgColor rgb="FF000000"/>
        </patternFill>
      </fill>
    </dxf>
    <dxf>
      <fill>
        <patternFill patternType="solid">
          <fgColor rgb="FFF96C6C"/>
          <bgColor rgb="FF000000"/>
        </patternFill>
      </fill>
    </dxf>
    <dxf>
      <fill>
        <patternFill patternType="solid">
          <fgColor rgb="FFF96F6D"/>
          <bgColor rgb="FF000000"/>
        </patternFill>
      </fill>
    </dxf>
    <dxf>
      <fill>
        <patternFill patternType="solid">
          <fgColor rgb="FFFA8B72"/>
          <bgColor rgb="FF000000"/>
        </patternFill>
      </fill>
    </dxf>
    <dxf>
      <fill>
        <patternFill patternType="solid">
          <fgColor rgb="FFFB9874"/>
          <bgColor rgb="FF000000"/>
        </patternFill>
      </fill>
    </dxf>
    <dxf>
      <fill>
        <patternFill patternType="solid">
          <fgColor rgb="FFFB9A75"/>
          <bgColor rgb="FF000000"/>
        </patternFill>
      </fill>
    </dxf>
    <dxf>
      <fill>
        <patternFill patternType="solid">
          <fgColor rgb="FFFB9E76"/>
          <bgColor rgb="FF000000"/>
        </patternFill>
      </fill>
    </dxf>
    <dxf>
      <fill>
        <patternFill patternType="solid">
          <fgColor rgb="FFFBA076"/>
          <bgColor rgb="FF000000"/>
        </patternFill>
      </fill>
    </dxf>
    <dxf>
      <fill>
        <patternFill patternType="solid">
          <fgColor rgb="FFFBEA83"/>
          <bgColor rgb="FF000000"/>
        </patternFill>
      </fill>
    </dxf>
    <dxf>
      <fill>
        <patternFill patternType="solid">
          <fgColor rgb="FFFCA978"/>
          <bgColor rgb="FF000000"/>
        </patternFill>
      </fill>
    </dxf>
    <dxf>
      <fill>
        <patternFill patternType="solid">
          <fgColor rgb="FFFCB37A"/>
          <bgColor rgb="FF000000"/>
        </patternFill>
      </fill>
    </dxf>
    <dxf>
      <fill>
        <patternFill patternType="solid">
          <fgColor rgb="FFFECA7E"/>
          <bgColor rgb="FF000000"/>
        </patternFill>
      </fill>
    </dxf>
    <dxf>
      <fill>
        <patternFill patternType="solid">
          <fgColor rgb="FFFECC7E"/>
          <bgColor rgb="FF000000"/>
        </patternFill>
      </fill>
    </dxf>
    <dxf>
      <fill>
        <patternFill patternType="solid">
          <fgColor rgb="FFFED580"/>
          <bgColor rgb="FF000000"/>
        </patternFill>
      </fill>
    </dxf>
    <dxf>
      <fill>
        <patternFill patternType="solid">
          <fgColor rgb="FFFED680"/>
          <bgColor rgb="FF000000"/>
        </patternFill>
      </fill>
    </dxf>
    <dxf>
      <fill>
        <patternFill patternType="solid">
          <fgColor rgb="FFFED781"/>
          <bgColor rgb="FF000000"/>
        </patternFill>
      </fill>
    </dxf>
    <dxf>
      <fill>
        <patternFill patternType="solid">
          <fgColor rgb="FFC6EFCE"/>
          <bgColor rgb="FF000000"/>
        </patternFill>
      </fill>
    </dxf>
    <dxf>
      <fill>
        <patternFill patternType="solid">
          <fgColor rgb="FF006100"/>
          <bgColor rgb="FF000000"/>
        </patternFill>
      </fill>
    </dxf>
    <dxf>
      <fill>
        <patternFill patternType="solid">
          <fgColor rgb="FF75C47D"/>
          <bgColor rgb="FF000000"/>
        </patternFill>
      </fill>
    </dxf>
    <dxf>
      <fill>
        <patternFill patternType="solid">
          <fgColor rgb="FF7CC67D"/>
          <bgColor rgb="FF000000"/>
        </patternFill>
      </fill>
    </dxf>
    <dxf>
      <fill>
        <patternFill patternType="solid">
          <fgColor rgb="FF7EC67D"/>
          <bgColor rgb="FF000000"/>
        </patternFill>
      </fill>
    </dxf>
    <dxf>
      <fill>
        <patternFill patternType="solid">
          <fgColor rgb="FF8FCB7E"/>
          <bgColor rgb="FF000000"/>
        </patternFill>
      </fill>
    </dxf>
    <dxf>
      <fill>
        <patternFill patternType="solid">
          <fgColor rgb="FF97CD7E"/>
          <bgColor rgb="FF000000"/>
        </patternFill>
      </fill>
    </dxf>
    <dxf>
      <fill>
        <patternFill patternType="solid">
          <fgColor rgb="FF98CE7F"/>
          <bgColor rgb="FF000000"/>
        </patternFill>
      </fill>
    </dxf>
    <dxf>
      <fill>
        <patternFill patternType="solid">
          <fgColor rgb="FF99CE7F"/>
          <bgColor rgb="FF000000"/>
        </patternFill>
      </fill>
    </dxf>
    <dxf>
      <fill>
        <patternFill patternType="solid">
          <fgColor rgb="FF9ACE7F"/>
          <bgColor rgb="FF000000"/>
        </patternFill>
      </fill>
    </dxf>
    <dxf>
      <fill>
        <patternFill patternType="solid">
          <fgColor rgb="FFABD380"/>
          <bgColor rgb="FF000000"/>
        </patternFill>
      </fill>
    </dxf>
    <dxf>
      <fill>
        <patternFill patternType="solid">
          <fgColor rgb="FFB0D480"/>
          <bgColor rgb="FF000000"/>
        </patternFill>
      </fill>
    </dxf>
    <dxf>
      <fill>
        <patternFill patternType="solid">
          <fgColor rgb="FFBFD981"/>
          <bgColor rgb="FF000000"/>
        </patternFill>
      </fill>
    </dxf>
    <dxf>
      <fill>
        <patternFill patternType="solid">
          <fgColor rgb="FFC1DA81"/>
          <bgColor rgb="FF000000"/>
        </patternFill>
      </fill>
    </dxf>
    <dxf>
      <fill>
        <patternFill patternType="solid">
          <fgColor rgb="FFD3DF82"/>
          <bgColor rgb="FF000000"/>
        </patternFill>
      </fill>
    </dxf>
    <dxf>
      <fill>
        <patternFill patternType="solid">
          <fgColor rgb="FFE0E283"/>
          <bgColor rgb="FF000000"/>
        </patternFill>
      </fill>
    </dxf>
    <dxf>
      <fill>
        <patternFill patternType="solid">
          <fgColor rgb="FFE6E483"/>
          <bgColor rgb="FF000000"/>
        </patternFill>
      </fill>
    </dxf>
    <dxf>
      <fill>
        <patternFill patternType="solid">
          <fgColor rgb="FFF2E884"/>
          <bgColor rgb="FF000000"/>
        </patternFill>
      </fill>
    </dxf>
    <dxf>
      <fill>
        <patternFill patternType="solid">
          <fgColor rgb="FFF8736D"/>
          <bgColor rgb="FF000000"/>
        </patternFill>
      </fill>
    </dxf>
    <dxf>
      <fill>
        <patternFill patternType="solid">
          <fgColor rgb="FFF98670"/>
          <bgColor rgb="FF000000"/>
        </patternFill>
      </fill>
    </dxf>
    <dxf>
      <fill>
        <patternFill patternType="solid">
          <fgColor rgb="FFF98D72"/>
          <bgColor rgb="FF000000"/>
        </patternFill>
      </fill>
    </dxf>
    <dxf>
      <fill>
        <patternFill patternType="solid">
          <fgColor rgb="FFFA9A74"/>
          <bgColor rgb="FF000000"/>
        </patternFill>
      </fill>
    </dxf>
    <dxf>
      <fill>
        <patternFill patternType="solid">
          <fgColor rgb="FFFA9C74"/>
          <bgColor rgb="FF000000"/>
        </patternFill>
      </fill>
    </dxf>
    <dxf>
      <fill>
        <patternFill patternType="solid">
          <fgColor rgb="FFFA9E75"/>
          <bgColor rgb="FF000000"/>
        </patternFill>
      </fill>
    </dxf>
    <dxf>
      <fill>
        <patternFill patternType="solid">
          <fgColor rgb="FFFBA275"/>
          <bgColor rgb="FF000000"/>
        </patternFill>
      </fill>
    </dxf>
    <dxf>
      <fill>
        <patternFill patternType="solid">
          <fgColor rgb="FFFBA977"/>
          <bgColor rgb="FF000000"/>
        </patternFill>
      </fill>
    </dxf>
    <dxf>
      <fill>
        <patternFill patternType="solid">
          <fgColor rgb="FFFBAC78"/>
          <bgColor rgb="FF000000"/>
        </patternFill>
      </fill>
    </dxf>
    <dxf>
      <fill>
        <patternFill patternType="solid">
          <fgColor rgb="FFFCB579"/>
          <bgColor rgb="FF000000"/>
        </patternFill>
      </fill>
    </dxf>
    <dxf>
      <fill>
        <patternFill patternType="solid">
          <fgColor rgb="FFFCB87A"/>
          <bgColor rgb="FF000000"/>
        </patternFill>
      </fill>
    </dxf>
    <dxf>
      <fill>
        <patternFill patternType="solid">
          <fgColor rgb="FFFCBB7A"/>
          <bgColor rgb="FF000000"/>
        </patternFill>
      </fill>
    </dxf>
    <dxf>
      <fill>
        <patternFill patternType="solid">
          <fgColor rgb="FFFCBC7B"/>
          <bgColor rgb="FF000000"/>
        </patternFill>
      </fill>
    </dxf>
    <dxf>
      <fill>
        <patternFill patternType="solid">
          <fgColor rgb="FFFCBD7B"/>
          <bgColor rgb="FF000000"/>
        </patternFill>
      </fill>
    </dxf>
    <dxf>
      <fill>
        <patternFill patternType="solid">
          <fgColor rgb="FFFDD27F"/>
          <bgColor rgb="FF000000"/>
        </patternFill>
      </fill>
    </dxf>
    <dxf>
      <fill>
        <patternFill patternType="solid">
          <fgColor rgb="FFFDD37F"/>
          <bgColor rgb="FF000000"/>
        </patternFill>
      </fill>
    </dxf>
    <dxf>
      <fill>
        <patternFill patternType="solid">
          <fgColor rgb="FFFDD780"/>
          <bgColor rgb="FF000000"/>
        </patternFill>
      </fill>
    </dxf>
    <dxf>
      <fill>
        <patternFill patternType="solid">
          <fgColor rgb="FFFEE082"/>
          <bgColor rgb="FF000000"/>
        </patternFill>
      </fill>
    </dxf>
    <dxf>
      <fill>
        <patternFill patternType="solid">
          <fgColor rgb="FFFEE482"/>
          <bgColor rgb="FF000000"/>
        </patternFill>
      </fill>
    </dxf>
    <dxf>
      <fill>
        <patternFill patternType="solid">
          <fgColor rgb="FFFEE582"/>
          <bgColor rgb="FF000000"/>
        </patternFill>
      </fill>
    </dxf>
    <dxf>
      <fill>
        <patternFill patternType="solid">
          <fgColor rgb="FF72C27B"/>
          <bgColor rgb="FF000000"/>
        </patternFill>
      </fill>
    </dxf>
    <dxf>
      <fill>
        <patternFill patternType="solid">
          <fgColor rgb="FF79C47C"/>
          <bgColor rgb="FF000000"/>
        </patternFill>
      </fill>
    </dxf>
    <dxf>
      <fill>
        <patternFill patternType="solid">
          <fgColor rgb="FF7FC67C"/>
          <bgColor rgb="FF000000"/>
        </patternFill>
      </fill>
    </dxf>
    <dxf>
      <fill>
        <patternFill patternType="solid">
          <fgColor rgb="FF81C67C"/>
          <bgColor rgb="FF000000"/>
        </patternFill>
      </fill>
    </dxf>
    <dxf>
      <fill>
        <patternFill patternType="solid">
          <fgColor rgb="FF83C77C"/>
          <bgColor rgb="FF000000"/>
        </patternFill>
      </fill>
    </dxf>
    <dxf>
      <fill>
        <patternFill patternType="solid">
          <fgColor rgb="FF8CCA7D"/>
          <bgColor rgb="FF000000"/>
        </patternFill>
      </fill>
    </dxf>
    <dxf>
      <fill>
        <patternFill patternType="solid">
          <fgColor rgb="FFA3D07E"/>
          <bgColor rgb="FF000000"/>
        </patternFill>
      </fill>
    </dxf>
    <dxf>
      <fill>
        <patternFill patternType="solid">
          <fgColor rgb="FFABD27F"/>
          <bgColor rgb="FF000000"/>
        </patternFill>
      </fill>
    </dxf>
    <dxf>
      <fill>
        <patternFill patternType="solid">
          <fgColor rgb="FFB0D47F"/>
          <bgColor rgb="FF000000"/>
        </patternFill>
      </fill>
    </dxf>
    <dxf>
      <fill>
        <patternFill patternType="solid">
          <fgColor rgb="FFD2DE81"/>
          <bgColor rgb="FF000000"/>
        </patternFill>
      </fill>
    </dxf>
    <dxf>
      <fill>
        <patternFill patternType="solid">
          <fgColor rgb="FFDEE182"/>
          <bgColor rgb="FF000000"/>
        </patternFill>
      </fill>
    </dxf>
    <dxf>
      <fill>
        <patternFill patternType="solid">
          <fgColor rgb="FFFDC17C"/>
          <bgColor rgb="FF000000"/>
        </patternFill>
      </fill>
    </dxf>
    <dxf>
      <fill>
        <patternFill patternType="solid">
          <fgColor rgb="FFFFDE82"/>
          <bgColor rgb="FF000000"/>
        </patternFill>
      </fill>
    </dxf>
    <dxf>
      <fill>
        <patternFill patternType="solid">
          <fgColor rgb="FFFFE283"/>
          <bgColor rgb="FF000000"/>
        </patternFill>
      </fill>
    </dxf>
    <dxf>
      <fill>
        <patternFill patternType="solid">
          <fgColor rgb="FFFFE884"/>
          <bgColor rgb="FF000000"/>
        </patternFill>
      </fill>
    </dxf>
    <dxf>
      <fill>
        <patternFill patternType="solid">
          <fgColor rgb="FF65BE7B"/>
          <bgColor rgb="FF000000"/>
        </patternFill>
      </fill>
    </dxf>
    <dxf>
      <fill>
        <patternFill patternType="solid">
          <fgColor rgb="FF82C77C"/>
          <bgColor rgb="FF000000"/>
        </patternFill>
      </fill>
    </dxf>
    <dxf>
      <fill>
        <patternFill patternType="solid">
          <fgColor rgb="FF8FCA7D"/>
          <bgColor rgb="FF000000"/>
        </patternFill>
      </fill>
    </dxf>
    <dxf>
      <fill>
        <patternFill patternType="solid">
          <fgColor rgb="FFA8D27F"/>
          <bgColor rgb="FF000000"/>
        </patternFill>
      </fill>
    </dxf>
    <dxf>
      <fill>
        <patternFill patternType="solid">
          <fgColor rgb="FFB3D57F"/>
          <bgColor rgb="FF000000"/>
        </patternFill>
      </fill>
    </dxf>
    <dxf>
      <fill>
        <patternFill patternType="solid">
          <fgColor rgb="FFB8D67F"/>
          <bgColor rgb="FF000000"/>
        </patternFill>
      </fill>
    </dxf>
    <dxf>
      <fill>
        <patternFill patternType="solid">
          <fgColor rgb="FFD1DD81"/>
          <bgColor rgb="FF000000"/>
        </patternFill>
      </fill>
    </dxf>
    <dxf>
      <fill>
        <patternFill patternType="solid">
          <fgColor rgb="FFFBA176"/>
          <bgColor rgb="FF000000"/>
        </patternFill>
      </fill>
    </dxf>
    <dxf>
      <fill>
        <patternFill patternType="solid">
          <fgColor rgb="FFFDC67D"/>
          <bgColor rgb="FF000000"/>
        </patternFill>
      </fill>
    </dxf>
    <dxf>
      <fill>
        <patternFill patternType="solid">
          <fgColor rgb="FFFEC77E"/>
          <bgColor rgb="FF000000"/>
        </patternFill>
      </fill>
    </dxf>
    <dxf>
      <fill>
        <patternFill patternType="solid">
          <fgColor rgb="FFFED17F"/>
          <bgColor rgb="FF000000"/>
        </patternFill>
      </fill>
    </dxf>
    <dxf>
      <fill>
        <patternFill patternType="solid">
          <fgColor rgb="FFFED881"/>
          <bgColor rgb="FF000000"/>
        </patternFill>
      </fill>
    </dxf>
    <dxf>
      <fill>
        <patternFill patternType="solid">
          <fgColor rgb="FFFFDB81"/>
          <bgColor rgb="FF000000"/>
        </patternFill>
      </fill>
    </dxf>
    <dxf>
      <fill>
        <patternFill patternType="solid">
          <fgColor rgb="FF64BE7B"/>
          <bgColor rgb="FF000000"/>
        </patternFill>
      </fill>
    </dxf>
    <dxf>
      <fill>
        <patternFill patternType="solid">
          <fgColor rgb="FF92CB7D"/>
          <bgColor rgb="FF000000"/>
        </patternFill>
      </fill>
    </dxf>
    <dxf>
      <fill>
        <patternFill patternType="solid">
          <fgColor rgb="FFAAD27F"/>
          <bgColor rgb="FF000000"/>
        </patternFill>
      </fill>
    </dxf>
    <dxf>
      <fill>
        <patternFill patternType="solid">
          <fgColor rgb="FFB2D57F"/>
          <bgColor rgb="FF000000"/>
        </patternFill>
      </fill>
    </dxf>
    <dxf>
      <fill>
        <patternFill patternType="solid">
          <fgColor rgb="FFBCD780"/>
          <bgColor rgb="FF000000"/>
        </patternFill>
      </fill>
    </dxf>
    <dxf>
      <fill>
        <patternFill patternType="solid">
          <fgColor rgb="FFD0DD81"/>
          <bgColor rgb="FF000000"/>
        </patternFill>
      </fill>
    </dxf>
    <dxf>
      <fill>
        <patternFill patternType="solid">
          <fgColor rgb="FFDCE182"/>
          <bgColor rgb="FF000000"/>
        </patternFill>
      </fill>
    </dxf>
    <dxf>
      <fill>
        <patternFill patternType="solid">
          <fgColor rgb="FFFEC97E"/>
          <bgColor rgb="FF000000"/>
        </patternFill>
      </fill>
    </dxf>
    <dxf>
      <fill>
        <patternFill patternType="solid">
          <fgColor rgb="FF85C87D"/>
          <bgColor rgb="FF000000"/>
        </patternFill>
      </fill>
    </dxf>
    <dxf>
      <fill>
        <patternFill patternType="solid">
          <fgColor rgb="FFBFD880"/>
          <bgColor rgb="FF000000"/>
        </patternFill>
      </fill>
    </dxf>
    <dxf>
      <fill>
        <patternFill patternType="solid">
          <fgColor rgb="FFDBE081"/>
          <bgColor rgb="FF000000"/>
        </patternFill>
      </fill>
    </dxf>
    <dxf>
      <fill>
        <patternFill patternType="solid">
          <fgColor rgb="FFFDBD7C"/>
          <bgColor rgb="FF000000"/>
        </patternFill>
      </fill>
    </dxf>
    <dxf>
      <fill>
        <patternFill patternType="solid">
          <fgColor rgb="FFFECF7F"/>
          <bgColor rgb="FF000000"/>
        </patternFill>
      </fill>
    </dxf>
    <dxf>
      <fill>
        <patternFill patternType="solid">
          <fgColor rgb="FFFED07F"/>
          <bgColor rgb="FF000000"/>
        </patternFill>
      </fill>
    </dxf>
    <dxf>
      <fill>
        <patternFill patternType="solid">
          <fgColor rgb="FFFED981"/>
          <bgColor rgb="FF000000"/>
        </patternFill>
      </fill>
    </dxf>
    <dxf>
      <fill>
        <patternFill patternType="solid">
          <fgColor rgb="FFFFE182"/>
          <bgColor rgb="FF000000"/>
        </patternFill>
      </fill>
    </dxf>
    <dxf>
      <fill>
        <patternFill patternType="solid">
          <fgColor rgb="FFACD37F"/>
          <bgColor rgb="FF000000"/>
        </patternFill>
      </fill>
    </dxf>
    <dxf>
      <fill>
        <patternFill patternType="solid">
          <fgColor rgb="FFFEC77D"/>
          <bgColor rgb="FF000000"/>
        </patternFill>
      </fill>
    </dxf>
    <dxf>
      <fill>
        <patternFill patternType="solid">
          <fgColor rgb="FFFED280"/>
          <bgColor rgb="FF000000"/>
        </patternFill>
      </fill>
    </dxf>
    <dxf>
      <fill>
        <patternFill patternType="solid">
          <fgColor rgb="FFFFDA81"/>
          <bgColor rgb="FF000000"/>
        </patternFill>
      </fill>
    </dxf>
    <dxf>
      <fill>
        <patternFill patternType="solid">
          <fgColor rgb="FF9ED07F"/>
          <bgColor rgb="FF000000"/>
        </patternFill>
      </fill>
    </dxf>
    <dxf>
      <fill>
        <patternFill patternType="solid">
          <fgColor rgb="FFCFDE82"/>
          <bgColor rgb="FF000000"/>
        </patternFill>
      </fill>
    </dxf>
    <dxf>
      <fill>
        <patternFill patternType="solid">
          <fgColor rgb="FFD7E082"/>
          <bgColor rgb="FF000000"/>
        </patternFill>
      </fill>
    </dxf>
    <dxf>
      <fill>
        <patternFill patternType="solid">
          <fgColor rgb="FFDAE182"/>
          <bgColor rgb="FF000000"/>
        </patternFill>
      </fill>
    </dxf>
    <dxf>
      <fill>
        <patternFill patternType="solid">
          <fgColor rgb="FFF1E784"/>
          <bgColor rgb="FF000000"/>
        </patternFill>
      </fill>
    </dxf>
    <dxf>
      <fill>
        <patternFill patternType="solid">
          <fgColor rgb="FFF5E884"/>
          <bgColor rgb="FF000000"/>
        </patternFill>
      </fill>
    </dxf>
    <dxf>
      <fill>
        <patternFill patternType="solid">
          <fgColor rgb="FFF8746D"/>
          <bgColor rgb="FF000000"/>
        </patternFill>
      </fill>
    </dxf>
    <dxf>
      <fill>
        <patternFill patternType="solid">
          <fgColor rgb="FFF8766D"/>
          <bgColor rgb="FF000000"/>
        </patternFill>
      </fill>
    </dxf>
    <dxf>
      <fill>
        <patternFill patternType="solid">
          <fgColor rgb="FFF8776D"/>
          <bgColor rgb="FF000000"/>
        </patternFill>
      </fill>
    </dxf>
    <dxf>
      <fill>
        <patternFill patternType="solid">
          <fgColor rgb="FFF8796E"/>
          <bgColor rgb="FF000000"/>
        </patternFill>
      </fill>
    </dxf>
    <dxf>
      <fill>
        <patternFill patternType="solid">
          <fgColor rgb="FFF97C6E"/>
          <bgColor rgb="FF000000"/>
        </patternFill>
      </fill>
    </dxf>
    <dxf>
      <fill>
        <patternFill patternType="solid">
          <fgColor rgb="FFF98871"/>
          <bgColor rgb="FF000000"/>
        </patternFill>
      </fill>
    </dxf>
    <dxf>
      <fill>
        <patternFill patternType="solid">
          <fgColor rgb="FFF98A71"/>
          <bgColor rgb="FF000000"/>
        </patternFill>
      </fill>
    </dxf>
    <dxf>
      <fill>
        <patternFill patternType="solid">
          <fgColor rgb="FFFA9673"/>
          <bgColor rgb="FF000000"/>
        </patternFill>
      </fill>
    </dxf>
    <dxf>
      <fill>
        <patternFill patternType="solid">
          <fgColor rgb="FFFAEA84"/>
          <bgColor rgb="FF000000"/>
        </patternFill>
      </fill>
    </dxf>
    <dxf>
      <fill>
        <patternFill patternType="solid">
          <fgColor rgb="FFFBEA84"/>
          <bgColor rgb="FF000000"/>
        </patternFill>
      </fill>
    </dxf>
    <dxf>
      <fill>
        <patternFill patternType="solid">
          <fgColor rgb="FFFCB97A"/>
          <bgColor rgb="FF000000"/>
        </patternFill>
      </fill>
    </dxf>
    <dxf>
      <fill>
        <patternFill patternType="solid">
          <fgColor rgb="FFFDD67F"/>
          <bgColor rgb="FF000000"/>
        </patternFill>
      </fill>
    </dxf>
    <dxf>
      <fill>
        <patternFill patternType="solid">
          <fgColor rgb="FFFEEB84"/>
          <bgColor rgb="FF000000"/>
        </patternFill>
      </fill>
    </dxf>
    <dxf>
      <fill>
        <patternFill patternType="solid">
          <fgColor rgb="FFA1D07F"/>
          <bgColor rgb="FF000000"/>
        </patternFill>
      </fill>
    </dxf>
    <dxf>
      <fill>
        <patternFill patternType="solid">
          <fgColor rgb="FFCDDD82"/>
          <bgColor rgb="FF000000"/>
        </patternFill>
      </fill>
    </dxf>
    <dxf>
      <fill>
        <patternFill patternType="solid">
          <fgColor rgb="FFD5DF82"/>
          <bgColor rgb="FF000000"/>
        </patternFill>
      </fill>
    </dxf>
    <dxf>
      <fill>
        <patternFill patternType="solid">
          <fgColor rgb="FFDFE283"/>
          <bgColor rgb="FF000000"/>
        </patternFill>
      </fill>
    </dxf>
    <dxf>
      <fill>
        <patternFill patternType="solid">
          <fgColor rgb="FFE1E383"/>
          <bgColor rgb="FF000000"/>
        </patternFill>
      </fill>
    </dxf>
    <dxf>
      <fill>
        <patternFill patternType="solid">
          <fgColor rgb="FFEBE683"/>
          <bgColor rgb="FF000000"/>
        </patternFill>
      </fill>
    </dxf>
    <dxf>
      <fill>
        <patternFill patternType="solid">
          <fgColor rgb="FFF8736C"/>
          <bgColor rgb="FF000000"/>
        </patternFill>
      </fill>
    </dxf>
    <dxf>
      <fill>
        <patternFill patternType="solid">
          <fgColor rgb="FFF87A6E"/>
          <bgColor rgb="FF000000"/>
        </patternFill>
      </fill>
    </dxf>
    <dxf>
      <fill>
        <patternFill patternType="solid">
          <fgColor rgb="FFF97D6E"/>
          <bgColor rgb="FF000000"/>
        </patternFill>
      </fill>
    </dxf>
    <dxf>
      <fill>
        <patternFill patternType="solid">
          <fgColor rgb="FFFA9974"/>
          <bgColor rgb="FF000000"/>
        </patternFill>
      </fill>
    </dxf>
    <dxf>
      <fill>
        <patternFill patternType="solid">
          <fgColor rgb="FFFCEA84"/>
          <bgColor rgb="FF000000"/>
        </patternFill>
      </fill>
    </dxf>
    <dxf>
      <fill>
        <patternFill patternType="solid">
          <fgColor rgb="FFFDCC7E"/>
          <bgColor rgb="FF000000"/>
        </patternFill>
      </fill>
    </dxf>
    <dxf>
      <fill>
        <patternFill patternType="solid">
          <fgColor rgb="FFFDD07E"/>
          <bgColor rgb="FF000000"/>
        </patternFill>
      </fill>
    </dxf>
  </dxfs>
  <colors>
    <indexedColors>
      <rgbColor rgb="FF000000"/>
      <rgbColor rgb="FFFFFFFF"/>
      <rgbColor rgb="FFC00000"/>
      <rgbColor rgb="FF00FF00"/>
      <rgbColor rgb="FF0000FF"/>
      <rgbColor rgb="FFFFFF00"/>
      <rgbColor rgb="FFFF00FF"/>
      <rgbColor rgb="FF00FFFF"/>
      <rgbColor rgb="FF800000"/>
      <rgbColor rgb="FF0061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E2F3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6EFCE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E97132"/>
      <rgbColor rgb="FF595959"/>
      <rgbColor rgb="FF70AD47"/>
      <rgbColor rgb="FF1F3A5F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worksheet" Target="worksheets/sheet4.xml"/><Relationship Id="rId7" Type="http://schemas.openxmlformats.org/officeDocument/2006/relationships/worksheet" Target="worksheets/sheet5.xml"/><Relationship Id="rId8" Type="http://schemas.openxmlformats.org/officeDocument/2006/relationships/worksheet" Target="worksheets/sheet6.xml"/><Relationship Id="rId9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/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_rels/sheet2.xml.rels><?xml version="1.0" encoding="UTF-8"?>
<Relationships xmlns="http://schemas.openxmlformats.org/package/2006/relationships"><Relationship Id="rId1" Type="http://schemas.openxmlformats.org/officeDocument/2006/relationships/drawing" Target="../drawings/drawing2.xml"/>
</Relationships>
</file>

<file path=xl/worksheets/_rels/sheet3.xml.rels><?xml version="1.0" encoding="UTF-8"?>
<Relationships xmlns="http://schemas.openxmlformats.org/package/2006/relationships"><Relationship Id="rId1" Type="http://schemas.openxmlformats.org/officeDocument/2006/relationships/drawing" Target="../drawings/drawing3.xml"/>
</Relationships>
</file>

<file path=xl/worksheets/_rels/sheet4.xml.rels><?xml version="1.0" encoding="UTF-8"?>
<Relationships xmlns="http://schemas.openxmlformats.org/package/2006/relationships"><Relationship Id="rId1" Type="http://schemas.openxmlformats.org/officeDocument/2006/relationships/drawing" Target="../drawings/drawing4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K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12"/>
    <col collapsed="false" customWidth="true" hidden="false" outlineLevel="0" max="3" min="3" style="1" width="31"/>
    <col collapsed="false" customWidth="true" hidden="false" outlineLevel="0" max="5" min="4" style="1" width="12"/>
    <col collapsed="false" customWidth="true" hidden="false" outlineLevel="0" max="6" min="6" style="1" width="13"/>
    <col collapsed="false" customWidth="true" hidden="false" outlineLevel="0" max="8" min="7" style="1" width="14"/>
    <col collapsed="false" customWidth="true" hidden="false" outlineLevel="0" max="9" min="9" style="1" width="12"/>
    <col collapsed="false" customWidth="true" hidden="false" outlineLevel="0" max="10" min="10" style="1" width="11"/>
    <col collapsed="false" customWidth="true" hidden="false" outlineLevel="0" max="11" min="11" style="1" width="48"/>
  </cols>
  <sheetData>
    <row r="1" customFormat="false" ht="30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customFormat="false" ht="30" hidden="false" customHeight="true" outlineLevel="0" collapsed="false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customFormat="false" ht="36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4" t="s">
        <v>9</v>
      </c>
      <c r="I3" s="4" t="s">
        <v>10</v>
      </c>
      <c r="J3" s="4" t="s">
        <v>11</v>
      </c>
      <c r="K3" s="4" t="s">
        <v>12</v>
      </c>
    </row>
    <row r="4" customFormat="false" ht="15" hidden="false" customHeight="true" outlineLevel="0" collapsed="false">
      <c r="A4" s="5" t="s">
        <v>13</v>
      </c>
      <c r="B4" s="6" t="s">
        <v>14</v>
      </c>
      <c r="C4" s="6" t="s">
        <v>15</v>
      </c>
      <c r="D4" s="7" t="n">
        <v>5</v>
      </c>
      <c r="E4" s="7" t="n">
        <v>25</v>
      </c>
      <c r="F4" s="7" t="n">
        <f aca="false">(D4+3*E4)/4</f>
        <v>20</v>
      </c>
      <c r="G4" s="8" t="n">
        <v>97</v>
      </c>
      <c r="H4" s="9" t="n">
        <v>87.6</v>
      </c>
      <c r="I4" s="8" t="n">
        <v>65</v>
      </c>
      <c r="J4" s="10" t="n">
        <v>1000</v>
      </c>
      <c r="K4" s="6" t="s">
        <v>16</v>
      </c>
    </row>
    <row r="5" customFormat="false" ht="15" hidden="false" customHeight="true" outlineLevel="0" collapsed="false">
      <c r="A5" s="5" t="s">
        <v>13</v>
      </c>
      <c r="B5" s="6" t="s">
        <v>14</v>
      </c>
      <c r="C5" s="6" t="s">
        <v>17</v>
      </c>
      <c r="D5" s="7" t="n">
        <v>5</v>
      </c>
      <c r="E5" s="7" t="n">
        <v>25</v>
      </c>
      <c r="F5" s="7" t="n">
        <f aca="false">(D5+3*E5)/4</f>
        <v>20</v>
      </c>
      <c r="G5" s="8" t="n">
        <v>95</v>
      </c>
      <c r="H5" s="9" t="n">
        <v>80.8</v>
      </c>
      <c r="I5" s="8" t="n">
        <v>65</v>
      </c>
      <c r="J5" s="10" t="n">
        <v>1000</v>
      </c>
      <c r="K5" s="6" t="s">
        <v>18</v>
      </c>
    </row>
    <row r="6" customFormat="false" ht="15" hidden="false" customHeight="true" outlineLevel="0" collapsed="false">
      <c r="A6" s="5" t="s">
        <v>13</v>
      </c>
      <c r="B6" s="6" t="s">
        <v>14</v>
      </c>
      <c r="C6" s="6" t="s">
        <v>19</v>
      </c>
      <c r="D6" s="7" t="n">
        <v>5</v>
      </c>
      <c r="E6" s="7" t="n">
        <v>25</v>
      </c>
      <c r="F6" s="7" t="n">
        <f aca="false">(D6+3*E6)/4</f>
        <v>20</v>
      </c>
      <c r="G6" s="8" t="n">
        <v>93</v>
      </c>
      <c r="H6" s="9" t="n">
        <v>79.6</v>
      </c>
      <c r="I6" s="8" t="n">
        <v>65</v>
      </c>
      <c r="J6" s="10" t="n">
        <v>1000</v>
      </c>
      <c r="K6" s="6" t="s">
        <v>20</v>
      </c>
    </row>
    <row r="7" customFormat="false" ht="15" hidden="false" customHeight="true" outlineLevel="0" collapsed="false">
      <c r="A7" s="5" t="s">
        <v>13</v>
      </c>
      <c r="B7" s="6" t="s">
        <v>14</v>
      </c>
      <c r="C7" s="6" t="s">
        <v>21</v>
      </c>
      <c r="D7" s="7" t="n">
        <v>15</v>
      </c>
      <c r="E7" s="7" t="n">
        <v>75</v>
      </c>
      <c r="F7" s="7" t="n">
        <f aca="false">(D7+3*E7)/4</f>
        <v>60</v>
      </c>
      <c r="G7" s="8" t="n">
        <v>91</v>
      </c>
      <c r="H7" s="9" t="n">
        <v>72.5</v>
      </c>
      <c r="I7" s="8" t="n">
        <v>60</v>
      </c>
      <c r="J7" s="10" t="n">
        <v>200</v>
      </c>
      <c r="K7" s="6" t="s">
        <v>22</v>
      </c>
    </row>
    <row r="8" customFormat="false" ht="15" hidden="false" customHeight="true" outlineLevel="0" collapsed="false">
      <c r="A8" s="5" t="s">
        <v>13</v>
      </c>
      <c r="B8" s="6" t="s">
        <v>14</v>
      </c>
      <c r="C8" s="6" t="s">
        <v>23</v>
      </c>
      <c r="D8" s="7" t="n">
        <v>15</v>
      </c>
      <c r="E8" s="7" t="n">
        <v>75</v>
      </c>
      <c r="F8" s="7" t="n">
        <f aca="false">(D8+3*E8)/4</f>
        <v>60</v>
      </c>
      <c r="G8" s="8" t="n">
        <v>89</v>
      </c>
      <c r="H8" s="9" t="n">
        <v>74.5</v>
      </c>
      <c r="I8" s="8" t="n">
        <v>60</v>
      </c>
      <c r="J8" s="10" t="n">
        <v>200</v>
      </c>
      <c r="K8" s="6" t="s">
        <v>24</v>
      </c>
    </row>
    <row r="9" customFormat="false" ht="23.25" hidden="false" customHeight="true" outlineLevel="0" collapsed="false">
      <c r="A9" s="11" t="s">
        <v>25</v>
      </c>
      <c r="B9" s="6" t="s">
        <v>14</v>
      </c>
      <c r="C9" s="6" t="s">
        <v>26</v>
      </c>
      <c r="D9" s="7" t="n">
        <v>3</v>
      </c>
      <c r="E9" s="7" t="n">
        <v>15</v>
      </c>
      <c r="F9" s="7" t="n">
        <f aca="false">(D9+3*E9)/4</f>
        <v>12</v>
      </c>
      <c r="G9" s="8" t="n">
        <v>91</v>
      </c>
      <c r="H9" s="9" t="n">
        <v>79.6</v>
      </c>
      <c r="I9" s="8" t="n">
        <v>90</v>
      </c>
      <c r="J9" s="10" t="n">
        <v>1000</v>
      </c>
      <c r="K9" s="6" t="s">
        <v>27</v>
      </c>
    </row>
    <row r="10" customFormat="false" ht="15" hidden="false" customHeight="true" outlineLevel="0" collapsed="false">
      <c r="A10" s="11" t="s">
        <v>25</v>
      </c>
      <c r="B10" s="6" t="s">
        <v>14</v>
      </c>
      <c r="C10" s="6" t="s">
        <v>28</v>
      </c>
      <c r="D10" s="7" t="n">
        <v>3</v>
      </c>
      <c r="E10" s="7" t="n">
        <v>15</v>
      </c>
      <c r="F10" s="7" t="n">
        <f aca="false">(D10+3*E10)/4</f>
        <v>12</v>
      </c>
      <c r="G10" s="8" t="n">
        <v>89</v>
      </c>
      <c r="H10" s="9" t="n">
        <v>82</v>
      </c>
      <c r="I10" s="8" t="n">
        <v>90</v>
      </c>
      <c r="J10" s="10" t="n">
        <v>1000</v>
      </c>
      <c r="K10" s="6" t="s">
        <v>29</v>
      </c>
    </row>
    <row r="11" customFormat="false" ht="15" hidden="false" customHeight="true" outlineLevel="0" collapsed="false">
      <c r="A11" s="11" t="s">
        <v>25</v>
      </c>
      <c r="B11" s="6" t="s">
        <v>30</v>
      </c>
      <c r="C11" s="6" t="s">
        <v>31</v>
      </c>
      <c r="D11" s="7" t="n">
        <v>0.62</v>
      </c>
      <c r="E11" s="7" t="n">
        <v>1.85</v>
      </c>
      <c r="F11" s="7" t="n">
        <f aca="false">(D11+3*E11)/4</f>
        <v>1.5425</v>
      </c>
      <c r="G11" s="8" t="n">
        <v>86</v>
      </c>
      <c r="H11" s="9" t="n">
        <v>72</v>
      </c>
      <c r="I11" s="8" t="n">
        <v>70</v>
      </c>
      <c r="J11" s="10" t="n">
        <v>128</v>
      </c>
      <c r="K11" s="6" t="s">
        <v>32</v>
      </c>
    </row>
    <row r="12" customFormat="false" ht="15" hidden="false" customHeight="true" outlineLevel="0" collapsed="false">
      <c r="A12" s="11" t="s">
        <v>25</v>
      </c>
      <c r="B12" s="6" t="s">
        <v>14</v>
      </c>
      <c r="C12" s="6" t="s">
        <v>33</v>
      </c>
      <c r="D12" s="7" t="n">
        <v>3</v>
      </c>
      <c r="E12" s="7" t="n">
        <v>15</v>
      </c>
      <c r="F12" s="7" t="n">
        <f aca="false">(D12+3*E12)/4</f>
        <v>12</v>
      </c>
      <c r="G12" s="8" t="n">
        <v>85</v>
      </c>
      <c r="H12" s="9" t="n">
        <v>72.7</v>
      </c>
      <c r="I12" s="8" t="n">
        <v>90</v>
      </c>
      <c r="J12" s="10" t="n">
        <v>200</v>
      </c>
      <c r="K12" s="6" t="s">
        <v>34</v>
      </c>
    </row>
    <row r="13" customFormat="false" ht="15" hidden="false" customHeight="true" outlineLevel="0" collapsed="false">
      <c r="A13" s="11" t="s">
        <v>25</v>
      </c>
      <c r="B13" s="6" t="s">
        <v>35</v>
      </c>
      <c r="C13" s="6" t="s">
        <v>36</v>
      </c>
      <c r="D13" s="7" t="n">
        <v>1</v>
      </c>
      <c r="E13" s="7" t="n">
        <v>3.2</v>
      </c>
      <c r="F13" s="7" t="n">
        <f aca="false">(D13+3*E13)/4</f>
        <v>2.65</v>
      </c>
      <c r="G13" s="8" t="n">
        <v>85</v>
      </c>
      <c r="H13" s="9" t="n">
        <v>77.8</v>
      </c>
      <c r="I13" s="8" t="n">
        <v>75</v>
      </c>
      <c r="J13" s="10" t="n">
        <v>128</v>
      </c>
      <c r="K13" s="6" t="s">
        <v>37</v>
      </c>
    </row>
    <row r="14" customFormat="false" ht="15" hidden="false" customHeight="true" outlineLevel="0" collapsed="false">
      <c r="A14" s="11" t="s">
        <v>25</v>
      </c>
      <c r="B14" s="6" t="s">
        <v>30</v>
      </c>
      <c r="C14" s="6" t="s">
        <v>38</v>
      </c>
      <c r="D14" s="7" t="n">
        <v>1.35</v>
      </c>
      <c r="E14" s="7" t="n">
        <v>5.4</v>
      </c>
      <c r="F14" s="7" t="n">
        <f aca="false">(D14+3*E14)/4</f>
        <v>4.3875</v>
      </c>
      <c r="G14" s="8" t="n">
        <v>84</v>
      </c>
      <c r="H14" s="9" t="n">
        <v>65.8</v>
      </c>
      <c r="I14" s="8" t="n">
        <v>40</v>
      </c>
      <c r="J14" s="10" t="n">
        <v>128</v>
      </c>
      <c r="K14" s="6" t="s">
        <v>39</v>
      </c>
    </row>
    <row r="15" customFormat="false" ht="15" hidden="false" customHeight="true" outlineLevel="0" collapsed="false">
      <c r="A15" s="11" t="s">
        <v>25</v>
      </c>
      <c r="B15" s="6" t="s">
        <v>40</v>
      </c>
      <c r="C15" s="6" t="s">
        <v>41</v>
      </c>
      <c r="D15" s="7" t="n">
        <v>0.3</v>
      </c>
      <c r="E15" s="7" t="n">
        <v>1.2</v>
      </c>
      <c r="F15" s="7" t="n">
        <f aca="false">(D15+3*E15)/4</f>
        <v>0.975</v>
      </c>
      <c r="G15" s="8" t="n">
        <v>84</v>
      </c>
      <c r="H15" s="9" t="n">
        <v>80.2</v>
      </c>
      <c r="I15" s="8" t="n">
        <v>100</v>
      </c>
      <c r="J15" s="10" t="n">
        <v>200</v>
      </c>
      <c r="K15" s="6" t="s">
        <v>42</v>
      </c>
    </row>
    <row r="16" customFormat="false" ht="15" hidden="false" customHeight="true" outlineLevel="0" collapsed="false">
      <c r="A16" s="11" t="s">
        <v>25</v>
      </c>
      <c r="B16" s="6" t="s">
        <v>14</v>
      </c>
      <c r="C16" s="6" t="s">
        <v>43</v>
      </c>
      <c r="D16" s="7" t="n">
        <v>3</v>
      </c>
      <c r="E16" s="7" t="n">
        <v>15</v>
      </c>
      <c r="F16" s="7" t="n">
        <f aca="false">(D16+3*E16)/4</f>
        <v>12</v>
      </c>
      <c r="G16" s="8" t="n">
        <v>83</v>
      </c>
      <c r="H16" s="9" t="n">
        <v>70.3</v>
      </c>
      <c r="I16" s="8" t="n">
        <v>90</v>
      </c>
      <c r="J16" s="10" t="n">
        <v>200</v>
      </c>
      <c r="K16" s="6" t="s">
        <v>44</v>
      </c>
    </row>
    <row r="17" customFormat="false" ht="15" hidden="false" customHeight="true" outlineLevel="0" collapsed="false">
      <c r="A17" s="11" t="s">
        <v>25</v>
      </c>
      <c r="B17" s="6" t="s">
        <v>45</v>
      </c>
      <c r="C17" s="6" t="s">
        <v>46</v>
      </c>
      <c r="D17" s="7" t="n">
        <v>0.6</v>
      </c>
      <c r="E17" s="7" t="n">
        <v>3</v>
      </c>
      <c r="F17" s="7" t="n">
        <f aca="false">(D17+3*E17)/4</f>
        <v>2.4</v>
      </c>
      <c r="G17" s="8" t="n">
        <v>83</v>
      </c>
      <c r="H17" s="9" t="n">
        <v>76.8</v>
      </c>
      <c r="I17" s="8" t="n">
        <v>50</v>
      </c>
      <c r="J17" s="10" t="n">
        <v>200</v>
      </c>
      <c r="K17" s="6" t="s">
        <v>47</v>
      </c>
    </row>
    <row r="18" customFormat="false" ht="15" hidden="false" customHeight="true" outlineLevel="0" collapsed="false">
      <c r="A18" s="11" t="s">
        <v>25</v>
      </c>
      <c r="B18" s="6" t="s">
        <v>48</v>
      </c>
      <c r="C18" s="6" t="s">
        <v>49</v>
      </c>
      <c r="D18" s="7" t="n">
        <v>0.22</v>
      </c>
      <c r="E18" s="7" t="n">
        <v>0.88</v>
      </c>
      <c r="F18" s="7" t="n">
        <f aca="false">(D18+3*E18)/4</f>
        <v>0.715</v>
      </c>
      <c r="G18" s="8" t="n">
        <v>82</v>
      </c>
      <c r="H18" s="9" t="n">
        <v>67.8</v>
      </c>
      <c r="I18" s="8" t="n">
        <v>70</v>
      </c>
      <c r="J18" s="10" t="n">
        <v>262</v>
      </c>
      <c r="K18" s="6" t="s">
        <v>50</v>
      </c>
    </row>
    <row r="19" customFormat="false" ht="15" hidden="false" customHeight="true" outlineLevel="0" collapsed="false">
      <c r="A19" s="11" t="s">
        <v>25</v>
      </c>
      <c r="B19" s="6" t="s">
        <v>40</v>
      </c>
      <c r="C19" s="6" t="s">
        <v>51</v>
      </c>
      <c r="D19" s="7" t="n">
        <v>0.3</v>
      </c>
      <c r="E19" s="7" t="n">
        <v>1.2</v>
      </c>
      <c r="F19" s="7" t="n">
        <f aca="false">(D19+3*E19)/4</f>
        <v>0.975</v>
      </c>
      <c r="G19" s="8" t="n">
        <v>82</v>
      </c>
      <c r="H19" s="9" t="n">
        <v>78</v>
      </c>
      <c r="I19" s="8" t="n">
        <v>100</v>
      </c>
      <c r="J19" s="10" t="n">
        <v>200</v>
      </c>
      <c r="K19" s="6" t="s">
        <v>52</v>
      </c>
    </row>
    <row r="20" customFormat="false" ht="15" hidden="false" customHeight="true" outlineLevel="0" collapsed="false">
      <c r="A20" s="11" t="s">
        <v>25</v>
      </c>
      <c r="B20" s="6" t="s">
        <v>45</v>
      </c>
      <c r="C20" s="6" t="s">
        <v>53</v>
      </c>
      <c r="D20" s="7" t="n">
        <v>0.6</v>
      </c>
      <c r="E20" s="7" t="n">
        <v>2.5</v>
      </c>
      <c r="F20" s="7" t="n">
        <f aca="false">(D20+3*E20)/4</f>
        <v>2.025</v>
      </c>
      <c r="G20" s="8" t="n">
        <v>81</v>
      </c>
      <c r="H20" s="9" t="n">
        <v>76.8</v>
      </c>
      <c r="I20" s="8" t="n">
        <v>50</v>
      </c>
      <c r="J20" s="10" t="n">
        <v>200</v>
      </c>
      <c r="K20" s="6" t="s">
        <v>54</v>
      </c>
    </row>
    <row r="21" customFormat="false" ht="15" hidden="false" customHeight="true" outlineLevel="0" collapsed="false">
      <c r="A21" s="11" t="s">
        <v>25</v>
      </c>
      <c r="B21" s="6" t="s">
        <v>48</v>
      </c>
      <c r="C21" s="6" t="s">
        <v>55</v>
      </c>
      <c r="D21" s="7" t="n">
        <v>0.45</v>
      </c>
      <c r="E21" s="7" t="n">
        <v>1.8</v>
      </c>
      <c r="F21" s="7" t="n">
        <f aca="false">(D21+3*E21)/4</f>
        <v>1.4625</v>
      </c>
      <c r="G21" s="8" t="n">
        <v>80</v>
      </c>
      <c r="H21" s="9" t="n">
        <v>74</v>
      </c>
      <c r="I21" s="8" t="n">
        <v>65</v>
      </c>
      <c r="J21" s="10" t="n">
        <v>262</v>
      </c>
      <c r="K21" s="6" t="s">
        <v>56</v>
      </c>
    </row>
    <row r="22" customFormat="false" ht="15" hidden="false" customHeight="true" outlineLevel="0" collapsed="false">
      <c r="A22" s="11" t="s">
        <v>25</v>
      </c>
      <c r="B22" s="6" t="s">
        <v>57</v>
      </c>
      <c r="C22" s="6" t="s">
        <v>58</v>
      </c>
      <c r="D22" s="7" t="n">
        <v>0.5</v>
      </c>
      <c r="E22" s="7" t="n">
        <v>1.5</v>
      </c>
      <c r="F22" s="7" t="n">
        <f aca="false">(D22+3*E22)/4</f>
        <v>1.25</v>
      </c>
      <c r="G22" s="8" t="n">
        <v>78</v>
      </c>
      <c r="H22" s="9" t="n">
        <v>62</v>
      </c>
      <c r="I22" s="8" t="n">
        <v>80</v>
      </c>
      <c r="J22" s="10" t="n">
        <v>128</v>
      </c>
      <c r="K22" s="6" t="s">
        <v>59</v>
      </c>
    </row>
    <row r="23" customFormat="false" ht="15" hidden="false" customHeight="true" outlineLevel="0" collapsed="false">
      <c r="A23" s="12" t="s">
        <v>60</v>
      </c>
      <c r="B23" s="6" t="s">
        <v>14</v>
      </c>
      <c r="C23" s="6" t="s">
        <v>61</v>
      </c>
      <c r="D23" s="7" t="n">
        <v>1</v>
      </c>
      <c r="E23" s="7" t="n">
        <v>5</v>
      </c>
      <c r="F23" s="7" t="n">
        <f aca="false">(D23+3*E23)/4</f>
        <v>4</v>
      </c>
      <c r="G23" s="8" t="n">
        <v>78</v>
      </c>
      <c r="H23" s="9" t="n">
        <v>62.5</v>
      </c>
      <c r="I23" s="8" t="n">
        <v>300</v>
      </c>
      <c r="J23" s="10" t="n">
        <v>200</v>
      </c>
      <c r="K23" s="6" t="s">
        <v>62</v>
      </c>
    </row>
    <row r="24" customFormat="false" ht="15" hidden="false" customHeight="true" outlineLevel="0" collapsed="false">
      <c r="A24" s="12" t="s">
        <v>60</v>
      </c>
      <c r="B24" s="6" t="s">
        <v>30</v>
      </c>
      <c r="C24" s="6" t="s">
        <v>63</v>
      </c>
      <c r="D24" s="7" t="n">
        <v>0.58</v>
      </c>
      <c r="E24" s="7" t="n">
        <v>1.68</v>
      </c>
      <c r="F24" s="7" t="n">
        <f aca="false">(D24+3*E24)/4</f>
        <v>1.405</v>
      </c>
      <c r="G24" s="8" t="n">
        <v>76</v>
      </c>
      <c r="H24" s="9" t="n">
        <v>62.4</v>
      </c>
      <c r="I24" s="8" t="n">
        <v>60</v>
      </c>
      <c r="J24" s="10" t="n">
        <v>128</v>
      </c>
      <c r="K24" s="6" t="s">
        <v>64</v>
      </c>
    </row>
    <row r="25" customFormat="false" ht="15" hidden="false" customHeight="true" outlineLevel="0" collapsed="false">
      <c r="A25" s="12" t="s">
        <v>60</v>
      </c>
      <c r="B25" s="6" t="s">
        <v>65</v>
      </c>
      <c r="C25" s="6" t="s">
        <v>66</v>
      </c>
      <c r="D25" s="7" t="n">
        <v>1.25</v>
      </c>
      <c r="E25" s="7" t="n">
        <v>10</v>
      </c>
      <c r="F25" s="7" t="n">
        <f aca="false">(D25+3*E25)/4</f>
        <v>7.8125</v>
      </c>
      <c r="G25" s="8" t="n">
        <v>75</v>
      </c>
      <c r="H25" s="9" t="n">
        <v>55</v>
      </c>
      <c r="I25" s="8" t="n">
        <v>100</v>
      </c>
      <c r="J25" s="10" t="n">
        <v>300</v>
      </c>
      <c r="K25" s="6" t="s">
        <v>67</v>
      </c>
    </row>
    <row r="26" customFormat="false" ht="15" hidden="false" customHeight="true" outlineLevel="0" collapsed="false">
      <c r="A26" s="12" t="s">
        <v>60</v>
      </c>
      <c r="B26" s="6" t="s">
        <v>57</v>
      </c>
      <c r="C26" s="6" t="s">
        <v>68</v>
      </c>
      <c r="D26" s="7" t="n">
        <v>0.4</v>
      </c>
      <c r="E26" s="7" t="n">
        <v>2</v>
      </c>
      <c r="F26" s="7" t="n">
        <f aca="false">(D26+3*E26)/4</f>
        <v>1.6</v>
      </c>
      <c r="G26" s="8" t="n">
        <v>74</v>
      </c>
      <c r="H26" s="9" t="n">
        <v>60</v>
      </c>
      <c r="I26" s="8" t="n">
        <v>70</v>
      </c>
      <c r="J26" s="10" t="n">
        <v>128</v>
      </c>
      <c r="K26" s="6" t="s">
        <v>69</v>
      </c>
    </row>
    <row r="27" customFormat="false" ht="15" hidden="false" customHeight="true" outlineLevel="0" collapsed="false">
      <c r="A27" s="12" t="s">
        <v>60</v>
      </c>
      <c r="B27" s="6" t="s">
        <v>70</v>
      </c>
      <c r="C27" s="6" t="s">
        <v>71</v>
      </c>
      <c r="D27" s="7" t="n">
        <v>3</v>
      </c>
      <c r="E27" s="7" t="n">
        <v>15</v>
      </c>
      <c r="F27" s="7" t="n">
        <f aca="false">(D27+3*E27)/4</f>
        <v>12</v>
      </c>
      <c r="G27" s="8" t="n">
        <v>73</v>
      </c>
      <c r="H27" s="9" t="n">
        <v>45</v>
      </c>
      <c r="I27" s="8" t="n">
        <v>70</v>
      </c>
      <c r="J27" s="10" t="n">
        <v>128</v>
      </c>
      <c r="K27" s="6" t="s">
        <v>72</v>
      </c>
    </row>
    <row r="28" customFormat="false" ht="15" hidden="false" customHeight="true" outlineLevel="0" collapsed="false">
      <c r="A28" s="12" t="s">
        <v>60</v>
      </c>
      <c r="B28" s="6" t="s">
        <v>73</v>
      </c>
      <c r="C28" s="6" t="s">
        <v>74</v>
      </c>
      <c r="D28" s="7" t="n">
        <v>0.72</v>
      </c>
      <c r="E28" s="7" t="n">
        <v>0.72</v>
      </c>
      <c r="F28" s="7" t="n">
        <f aca="false">(D28+3*E28)/4</f>
        <v>0.72</v>
      </c>
      <c r="G28" s="8" t="n">
        <v>72</v>
      </c>
      <c r="H28" s="9" t="n">
        <v>50</v>
      </c>
      <c r="I28" s="8" t="n">
        <v>80</v>
      </c>
      <c r="J28" s="10" t="n">
        <v>128</v>
      </c>
      <c r="K28" s="6" t="s">
        <v>75</v>
      </c>
    </row>
    <row r="29" customFormat="false" ht="15" hidden="false" customHeight="true" outlineLevel="0" collapsed="false">
      <c r="A29" s="12" t="s">
        <v>60</v>
      </c>
      <c r="B29" s="6" t="s">
        <v>57</v>
      </c>
      <c r="C29" s="6" t="s">
        <v>76</v>
      </c>
      <c r="D29" s="7" t="n">
        <v>2</v>
      </c>
      <c r="E29" s="7" t="n">
        <v>6</v>
      </c>
      <c r="F29" s="7" t="n">
        <f aca="false">(D29+3*E29)/4</f>
        <v>5</v>
      </c>
      <c r="G29" s="8" t="n">
        <v>72</v>
      </c>
      <c r="H29" s="13" t="s">
        <v>77</v>
      </c>
      <c r="I29" s="8" t="n">
        <v>60</v>
      </c>
      <c r="J29" s="10" t="n">
        <v>128</v>
      </c>
      <c r="K29" s="6" t="s">
        <v>78</v>
      </c>
    </row>
    <row r="30" customFormat="false" ht="15" hidden="false" customHeight="true" outlineLevel="0" collapsed="false">
      <c r="A30" s="12" t="s">
        <v>60</v>
      </c>
      <c r="B30" s="6" t="s">
        <v>73</v>
      </c>
      <c r="C30" s="6" t="s">
        <v>79</v>
      </c>
      <c r="D30" s="7" t="n">
        <v>0.24</v>
      </c>
      <c r="E30" s="7" t="n">
        <v>0.97</v>
      </c>
      <c r="F30" s="7" t="n">
        <f aca="false">(D30+3*E30)/4</f>
        <v>0.7875</v>
      </c>
      <c r="G30" s="8" t="n">
        <v>70</v>
      </c>
      <c r="H30" s="9" t="n">
        <v>48</v>
      </c>
      <c r="I30" s="8" t="n">
        <v>110</v>
      </c>
      <c r="J30" s="10" t="n">
        <v>1000</v>
      </c>
      <c r="K30" s="6" t="s">
        <v>80</v>
      </c>
    </row>
    <row r="31" customFormat="false" ht="15" hidden="false" customHeight="true" outlineLevel="0" collapsed="false">
      <c r="A31" s="12" t="s">
        <v>60</v>
      </c>
      <c r="B31" s="6" t="s">
        <v>81</v>
      </c>
      <c r="C31" s="6" t="s">
        <v>82</v>
      </c>
      <c r="D31" s="7" t="n">
        <v>0.6</v>
      </c>
      <c r="E31" s="7" t="n">
        <v>6</v>
      </c>
      <c r="F31" s="7" t="n">
        <f aca="false">(D31+3*E31)/4</f>
        <v>4.65</v>
      </c>
      <c r="G31" s="8" t="n">
        <v>70</v>
      </c>
      <c r="H31" s="13" t="s">
        <v>77</v>
      </c>
      <c r="I31" s="8" t="n">
        <v>70</v>
      </c>
      <c r="J31" s="10" t="n">
        <v>32</v>
      </c>
      <c r="K31" s="6" t="s">
        <v>83</v>
      </c>
    </row>
    <row r="32" customFormat="false" ht="15" hidden="false" customHeight="true" outlineLevel="0" collapsed="false">
      <c r="A32" s="12" t="s">
        <v>60</v>
      </c>
      <c r="B32" s="6" t="s">
        <v>57</v>
      </c>
      <c r="C32" s="6" t="s">
        <v>84</v>
      </c>
      <c r="D32" s="7" t="n">
        <v>0.5</v>
      </c>
      <c r="E32" s="7" t="n">
        <v>1.5</v>
      </c>
      <c r="F32" s="7" t="n">
        <f aca="false">(D32+3*E32)/4</f>
        <v>1.25</v>
      </c>
      <c r="G32" s="8" t="n">
        <v>68</v>
      </c>
      <c r="H32" s="13" t="s">
        <v>77</v>
      </c>
      <c r="I32" s="8" t="n">
        <v>90</v>
      </c>
      <c r="J32" s="10" t="n">
        <v>128</v>
      </c>
      <c r="K32" s="6" t="s">
        <v>85</v>
      </c>
    </row>
    <row r="33" customFormat="false" ht="15" hidden="false" customHeight="true" outlineLevel="0" collapsed="false">
      <c r="A33" s="12" t="s">
        <v>60</v>
      </c>
      <c r="B33" s="6" t="s">
        <v>81</v>
      </c>
      <c r="C33" s="6" t="s">
        <v>86</v>
      </c>
      <c r="D33" s="7" t="n">
        <v>2.5</v>
      </c>
      <c r="E33" s="7" t="n">
        <v>10</v>
      </c>
      <c r="F33" s="7" t="n">
        <f aca="false">(D33+3*E33)/4</f>
        <v>8.125</v>
      </c>
      <c r="G33" s="8" t="n">
        <v>68</v>
      </c>
      <c r="H33" s="13" t="s">
        <v>77</v>
      </c>
      <c r="I33" s="8" t="n">
        <v>65</v>
      </c>
      <c r="J33" s="10" t="n">
        <v>32</v>
      </c>
      <c r="K33" s="6" t="s">
        <v>87</v>
      </c>
    </row>
    <row r="34" customFormat="false" ht="15" hidden="false" customHeight="true" outlineLevel="0" collapsed="false">
      <c r="A34" s="14" t="s">
        <v>88</v>
      </c>
      <c r="B34" s="6" t="s">
        <v>89</v>
      </c>
      <c r="C34" s="6" t="s">
        <v>90</v>
      </c>
      <c r="D34" s="7" t="n">
        <v>0.3</v>
      </c>
      <c r="E34" s="7" t="n">
        <v>1.2</v>
      </c>
      <c r="F34" s="7" t="n">
        <f aca="false">(D34+3*E34)/4</f>
        <v>0.975</v>
      </c>
      <c r="G34" s="8" t="n">
        <v>78</v>
      </c>
      <c r="H34" s="9" t="n">
        <v>74</v>
      </c>
      <c r="I34" s="8" t="n">
        <v>100</v>
      </c>
      <c r="J34" s="10" t="n">
        <v>200</v>
      </c>
      <c r="K34" s="6" t="s">
        <v>91</v>
      </c>
    </row>
    <row r="35" customFormat="false" ht="15" hidden="false" customHeight="true" outlineLevel="0" collapsed="false">
      <c r="A35" s="14" t="s">
        <v>88</v>
      </c>
      <c r="B35" s="6" t="s">
        <v>92</v>
      </c>
      <c r="C35" s="6" t="s">
        <v>93</v>
      </c>
      <c r="D35" s="7" t="n">
        <v>0.15</v>
      </c>
      <c r="E35" s="7" t="n">
        <v>0.65</v>
      </c>
      <c r="F35" s="7" t="n">
        <f aca="false">(D35+3*E35)/4</f>
        <v>0.525</v>
      </c>
      <c r="G35" s="8" t="n">
        <v>72</v>
      </c>
      <c r="H35" s="9" t="n">
        <v>48</v>
      </c>
      <c r="I35" s="8" t="n">
        <v>100</v>
      </c>
      <c r="J35" s="10" t="n">
        <v>128</v>
      </c>
      <c r="K35" s="6" t="s">
        <v>94</v>
      </c>
    </row>
    <row r="36" customFormat="false" ht="15" hidden="false" customHeight="true" outlineLevel="0" collapsed="false">
      <c r="A36" s="14" t="s">
        <v>88</v>
      </c>
      <c r="B36" s="6" t="s">
        <v>95</v>
      </c>
      <c r="C36" s="6" t="s">
        <v>96</v>
      </c>
      <c r="D36" s="7" t="n">
        <v>0.15</v>
      </c>
      <c r="E36" s="7" t="n">
        <v>0.6</v>
      </c>
      <c r="F36" s="7" t="n">
        <f aca="false">(D36+3*E36)/4</f>
        <v>0.4875</v>
      </c>
      <c r="G36" s="8" t="n">
        <v>70</v>
      </c>
      <c r="H36" s="9" t="n">
        <v>62.4</v>
      </c>
      <c r="I36" s="8" t="n">
        <v>150</v>
      </c>
      <c r="J36" s="10" t="n">
        <v>131</v>
      </c>
      <c r="K36" s="6" t="s">
        <v>97</v>
      </c>
    </row>
    <row r="37" customFormat="false" ht="15" hidden="false" customHeight="true" outlineLevel="0" collapsed="false">
      <c r="A37" s="14" t="s">
        <v>88</v>
      </c>
      <c r="B37" s="6" t="s">
        <v>73</v>
      </c>
      <c r="C37" s="6" t="s">
        <v>98</v>
      </c>
      <c r="D37" s="7" t="n">
        <v>0.17</v>
      </c>
      <c r="E37" s="7" t="n">
        <v>0.66</v>
      </c>
      <c r="F37" s="7" t="n">
        <f aca="false">(D37+3*E37)/4</f>
        <v>0.5375</v>
      </c>
      <c r="G37" s="8" t="n">
        <v>68</v>
      </c>
      <c r="H37" s="9" t="n">
        <v>40</v>
      </c>
      <c r="I37" s="8" t="n">
        <v>120</v>
      </c>
      <c r="J37" s="10" t="n">
        <v>10000</v>
      </c>
      <c r="K37" s="6" t="s">
        <v>99</v>
      </c>
    </row>
    <row r="38" customFormat="false" ht="15" hidden="false" customHeight="true" outlineLevel="0" collapsed="false">
      <c r="A38" s="14" t="s">
        <v>88</v>
      </c>
      <c r="B38" s="6" t="s">
        <v>48</v>
      </c>
      <c r="C38" s="6" t="s">
        <v>100</v>
      </c>
      <c r="D38" s="7" t="n">
        <v>0.15</v>
      </c>
      <c r="E38" s="7" t="n">
        <v>0.6</v>
      </c>
      <c r="F38" s="7" t="n">
        <f aca="false">(D38+3*E38)/4</f>
        <v>0.4875</v>
      </c>
      <c r="G38" s="8" t="n">
        <v>67</v>
      </c>
      <c r="H38" s="9" t="n">
        <v>62</v>
      </c>
      <c r="I38" s="8" t="n">
        <v>130</v>
      </c>
      <c r="J38" s="10" t="n">
        <v>128</v>
      </c>
      <c r="K38" s="6" t="s">
        <v>101</v>
      </c>
    </row>
    <row r="39" customFormat="false" ht="15" hidden="false" customHeight="true" outlineLevel="0" collapsed="false">
      <c r="A39" s="14" t="s">
        <v>88</v>
      </c>
      <c r="B39" s="6" t="s">
        <v>14</v>
      </c>
      <c r="C39" s="6" t="s">
        <v>102</v>
      </c>
      <c r="D39" s="7" t="n">
        <v>0.8</v>
      </c>
      <c r="E39" s="7" t="n">
        <v>4</v>
      </c>
      <c r="F39" s="7" t="n">
        <f aca="false">(D39+3*E39)/4</f>
        <v>3.2</v>
      </c>
      <c r="G39" s="8" t="n">
        <v>65</v>
      </c>
      <c r="H39" s="9" t="n">
        <v>40.5</v>
      </c>
      <c r="I39" s="8" t="n">
        <v>200</v>
      </c>
      <c r="J39" s="10" t="n">
        <v>200</v>
      </c>
      <c r="K39" s="6" t="s">
        <v>103</v>
      </c>
    </row>
    <row r="40" customFormat="false" ht="15" hidden="false" customHeight="true" outlineLevel="0" collapsed="false">
      <c r="A40" s="14" t="s">
        <v>88</v>
      </c>
      <c r="B40" s="6" t="s">
        <v>65</v>
      </c>
      <c r="C40" s="6" t="s">
        <v>104</v>
      </c>
      <c r="D40" s="7" t="n">
        <v>0.3</v>
      </c>
      <c r="E40" s="7" t="n">
        <v>2.5</v>
      </c>
      <c r="F40" s="7" t="n">
        <f aca="false">(D40+3*E40)/4</f>
        <v>1.95</v>
      </c>
      <c r="G40" s="8" t="n">
        <v>65</v>
      </c>
      <c r="H40" s="13" t="s">
        <v>77</v>
      </c>
      <c r="I40" s="8" t="n">
        <v>150</v>
      </c>
      <c r="J40" s="10" t="n">
        <v>300</v>
      </c>
      <c r="K40" s="6" t="s">
        <v>105</v>
      </c>
    </row>
    <row r="41" customFormat="false" ht="15" hidden="false" customHeight="true" outlineLevel="0" collapsed="false">
      <c r="A41" s="14" t="s">
        <v>88</v>
      </c>
      <c r="B41" s="6" t="s">
        <v>48</v>
      </c>
      <c r="C41" s="6" t="s">
        <v>106</v>
      </c>
      <c r="D41" s="7" t="n">
        <v>0.15</v>
      </c>
      <c r="E41" s="7" t="n">
        <v>0.6</v>
      </c>
      <c r="F41" s="7" t="n">
        <f aca="false">(D41+3*E41)/4</f>
        <v>0.4875</v>
      </c>
      <c r="G41" s="8" t="n">
        <v>65</v>
      </c>
      <c r="H41" s="9" t="n">
        <v>55</v>
      </c>
      <c r="I41" s="8" t="n">
        <v>120</v>
      </c>
      <c r="J41" s="10" t="n">
        <v>128</v>
      </c>
      <c r="K41" s="6" t="s">
        <v>107</v>
      </c>
    </row>
    <row r="42" customFormat="false" ht="15" hidden="false" customHeight="true" outlineLevel="0" collapsed="false">
      <c r="A42" s="14" t="s">
        <v>88</v>
      </c>
      <c r="B42" s="6" t="s">
        <v>65</v>
      </c>
      <c r="C42" s="6" t="s">
        <v>108</v>
      </c>
      <c r="D42" s="7" t="n">
        <v>0.3</v>
      </c>
      <c r="E42" s="7" t="n">
        <v>2.5</v>
      </c>
      <c r="F42" s="7" t="n">
        <f aca="false">(D42+3*E42)/4</f>
        <v>1.95</v>
      </c>
      <c r="G42" s="8" t="n">
        <v>64</v>
      </c>
      <c r="H42" s="13" t="s">
        <v>77</v>
      </c>
      <c r="I42" s="8" t="n">
        <v>130</v>
      </c>
      <c r="J42" s="10" t="n">
        <v>300</v>
      </c>
      <c r="K42" s="6" t="s">
        <v>109</v>
      </c>
    </row>
    <row r="43" customFormat="false" ht="15" hidden="false" customHeight="true" outlineLevel="0" collapsed="false">
      <c r="A43" s="14" t="s">
        <v>88</v>
      </c>
      <c r="B43" s="6" t="s">
        <v>95</v>
      </c>
      <c r="C43" s="6" t="s">
        <v>110</v>
      </c>
      <c r="D43" s="7" t="n">
        <v>0.07</v>
      </c>
      <c r="E43" s="7" t="n">
        <v>0.3</v>
      </c>
      <c r="F43" s="7" t="n">
        <f aca="false">(D43+3*E43)/4</f>
        <v>0.2425</v>
      </c>
      <c r="G43" s="8" t="n">
        <v>62</v>
      </c>
      <c r="H43" s="9" t="n">
        <v>50</v>
      </c>
      <c r="I43" s="8" t="n">
        <v>200</v>
      </c>
      <c r="J43" s="10" t="n">
        <v>131</v>
      </c>
      <c r="K43" s="6" t="s">
        <v>111</v>
      </c>
    </row>
    <row r="44" customFormat="false" ht="15" hidden="false" customHeight="true" outlineLevel="0" collapsed="false">
      <c r="A44" s="14" t="s">
        <v>88</v>
      </c>
      <c r="B44" s="6" t="s">
        <v>92</v>
      </c>
      <c r="C44" s="6" t="s">
        <v>112</v>
      </c>
      <c r="D44" s="7" t="n">
        <v>0.2</v>
      </c>
      <c r="E44" s="7" t="n">
        <v>0.6</v>
      </c>
      <c r="F44" s="7" t="n">
        <f aca="false">(D44+3*E44)/4</f>
        <v>0.5</v>
      </c>
      <c r="G44" s="8" t="n">
        <v>60</v>
      </c>
      <c r="H44" s="13" t="s">
        <v>77</v>
      </c>
      <c r="I44" s="8" t="n">
        <v>140</v>
      </c>
      <c r="J44" s="10" t="n">
        <v>128</v>
      </c>
      <c r="K44" s="6" t="s">
        <v>113</v>
      </c>
    </row>
    <row r="45" customFormat="false" ht="15" hidden="false" customHeight="true" outlineLevel="0" collapsed="false">
      <c r="A45" s="14" t="s">
        <v>88</v>
      </c>
      <c r="B45" s="6" t="s">
        <v>57</v>
      </c>
      <c r="C45" s="6" t="s">
        <v>114</v>
      </c>
      <c r="D45" s="7" t="n">
        <v>0.2</v>
      </c>
      <c r="E45" s="7" t="n">
        <v>0.2</v>
      </c>
      <c r="F45" s="7" t="n">
        <f aca="false">(D45+3*E45)/4</f>
        <v>0.2</v>
      </c>
      <c r="G45" s="8" t="n">
        <v>60</v>
      </c>
      <c r="H45" s="13" t="s">
        <v>77</v>
      </c>
      <c r="I45" s="8" t="n">
        <v>150</v>
      </c>
      <c r="J45" s="10" t="n">
        <v>128</v>
      </c>
      <c r="K45" s="6" t="s">
        <v>115</v>
      </c>
    </row>
    <row r="46" customFormat="false" ht="15" hidden="false" customHeight="true" outlineLevel="0" collapsed="false">
      <c r="A46" s="15" t="s">
        <v>116</v>
      </c>
      <c r="B46" s="6" t="s">
        <v>70</v>
      </c>
      <c r="C46" s="6" t="s">
        <v>117</v>
      </c>
      <c r="D46" s="7" t="n">
        <v>0.5</v>
      </c>
      <c r="E46" s="7" t="n">
        <v>1.5</v>
      </c>
      <c r="F46" s="7" t="n">
        <f aca="false">(D46+3*E46)/4</f>
        <v>1.25</v>
      </c>
      <c r="G46" s="8" t="n">
        <v>65</v>
      </c>
      <c r="H46" s="9" t="n">
        <v>38</v>
      </c>
      <c r="I46" s="8" t="n">
        <v>90</v>
      </c>
      <c r="J46" s="10" t="n">
        <v>128</v>
      </c>
      <c r="K46" s="6" t="s">
        <v>118</v>
      </c>
    </row>
    <row r="47" customFormat="false" ht="15" hidden="false" customHeight="true" outlineLevel="0" collapsed="false">
      <c r="A47" s="15" t="s">
        <v>116</v>
      </c>
      <c r="B47" s="6" t="s">
        <v>119</v>
      </c>
      <c r="C47" s="6" t="s">
        <v>120</v>
      </c>
      <c r="D47" s="7" t="n">
        <v>0.23</v>
      </c>
      <c r="E47" s="7" t="n">
        <v>0.38</v>
      </c>
      <c r="F47" s="7" t="n">
        <f aca="false">(D47+3*E47)/4</f>
        <v>0.3425</v>
      </c>
      <c r="G47" s="8" t="n">
        <v>62</v>
      </c>
      <c r="H47" s="9" t="n">
        <v>40</v>
      </c>
      <c r="I47" s="8" t="n">
        <v>110</v>
      </c>
      <c r="J47" s="10" t="n">
        <v>128</v>
      </c>
      <c r="K47" s="6" t="s">
        <v>121</v>
      </c>
    </row>
    <row r="48" customFormat="false" ht="15" hidden="false" customHeight="true" outlineLevel="0" collapsed="false">
      <c r="A48" s="15" t="s">
        <v>116</v>
      </c>
      <c r="B48" s="6" t="s">
        <v>14</v>
      </c>
      <c r="C48" s="6" t="s">
        <v>122</v>
      </c>
      <c r="D48" s="7" t="n">
        <v>0.25</v>
      </c>
      <c r="E48" s="7" t="n">
        <v>1.25</v>
      </c>
      <c r="F48" s="7" t="n">
        <f aca="false">(D48+3*E48)/4</f>
        <v>1</v>
      </c>
      <c r="G48" s="8" t="n">
        <v>55</v>
      </c>
      <c r="H48" s="9" t="n">
        <v>35</v>
      </c>
      <c r="I48" s="8" t="n">
        <v>165</v>
      </c>
      <c r="J48" s="10" t="n">
        <v>200</v>
      </c>
      <c r="K48" s="6" t="s">
        <v>123</v>
      </c>
    </row>
    <row r="49" customFormat="false" ht="15" hidden="false" customHeight="true" outlineLevel="0" collapsed="false">
      <c r="A49" s="15" t="s">
        <v>116</v>
      </c>
      <c r="B49" s="6" t="s">
        <v>119</v>
      </c>
      <c r="C49" s="6" t="s">
        <v>124</v>
      </c>
      <c r="D49" s="7" t="n">
        <v>0.09</v>
      </c>
      <c r="E49" s="7" t="n">
        <v>0.29</v>
      </c>
      <c r="F49" s="7" t="n">
        <f aca="false">(D49+3*E49)/4</f>
        <v>0.24</v>
      </c>
      <c r="G49" s="8" t="n">
        <v>55</v>
      </c>
      <c r="H49" s="9" t="n">
        <v>32</v>
      </c>
      <c r="I49" s="8" t="n">
        <v>140</v>
      </c>
      <c r="J49" s="10" t="n">
        <v>128</v>
      </c>
      <c r="K49" s="6" t="s">
        <v>125</v>
      </c>
    </row>
    <row r="50" customFormat="false" ht="15" hidden="false" customHeight="true" outlineLevel="0" collapsed="false">
      <c r="A50" s="15" t="s">
        <v>116</v>
      </c>
      <c r="B50" s="6" t="s">
        <v>92</v>
      </c>
      <c r="C50" s="6" t="s">
        <v>126</v>
      </c>
      <c r="D50" s="7" t="n">
        <v>0.06</v>
      </c>
      <c r="E50" s="7" t="n">
        <v>0.24</v>
      </c>
      <c r="F50" s="7" t="n">
        <f aca="false">(D50+3*E50)/4</f>
        <v>0.195</v>
      </c>
      <c r="G50" s="8" t="n">
        <v>55</v>
      </c>
      <c r="H50" s="13" t="s">
        <v>77</v>
      </c>
      <c r="I50" s="8" t="n">
        <v>160</v>
      </c>
      <c r="J50" s="10" t="n">
        <v>1000</v>
      </c>
      <c r="K50" s="6" t="s">
        <v>127</v>
      </c>
    </row>
    <row r="51" customFormat="false" ht="15" hidden="false" customHeight="true" outlineLevel="0" collapsed="false">
      <c r="A51" s="15" t="s">
        <v>116</v>
      </c>
      <c r="B51" s="6" t="s">
        <v>81</v>
      </c>
      <c r="C51" s="6" t="s">
        <v>128</v>
      </c>
      <c r="D51" s="7" t="n">
        <v>0.15</v>
      </c>
      <c r="E51" s="7" t="n">
        <v>0.6</v>
      </c>
      <c r="F51" s="7" t="n">
        <f aca="false">(D51+3*E51)/4</f>
        <v>0.4875</v>
      </c>
      <c r="G51" s="8" t="n">
        <v>55</v>
      </c>
      <c r="H51" s="13" t="s">
        <v>77</v>
      </c>
      <c r="I51" s="8" t="n">
        <v>90</v>
      </c>
      <c r="J51" s="10" t="n">
        <v>32</v>
      </c>
      <c r="K51" s="6" t="s">
        <v>129</v>
      </c>
    </row>
    <row r="52" customFormat="false" ht="15" hidden="false" customHeight="true" outlineLevel="0" collapsed="false">
      <c r="A52" s="15" t="s">
        <v>116</v>
      </c>
      <c r="B52" s="6" t="s">
        <v>57</v>
      </c>
      <c r="C52" s="6" t="s">
        <v>130</v>
      </c>
      <c r="D52" s="7" t="n">
        <v>0.15</v>
      </c>
      <c r="E52" s="7" t="n">
        <v>0.15</v>
      </c>
      <c r="F52" s="7" t="n">
        <f aca="false">(D52+3*E52)/4</f>
        <v>0.15</v>
      </c>
      <c r="G52" s="8" t="n">
        <v>52</v>
      </c>
      <c r="H52" s="13" t="s">
        <v>77</v>
      </c>
      <c r="I52" s="8" t="n">
        <v>180</v>
      </c>
      <c r="J52" s="10" t="n">
        <v>128</v>
      </c>
      <c r="K52" s="6" t="s">
        <v>131</v>
      </c>
    </row>
    <row r="53" customFormat="false" ht="15" hidden="false" customHeight="true" outlineLevel="0" collapsed="false">
      <c r="A53" s="15" t="s">
        <v>116</v>
      </c>
      <c r="B53" s="6" t="s">
        <v>92</v>
      </c>
      <c r="C53" s="6" t="s">
        <v>132</v>
      </c>
      <c r="D53" s="7" t="n">
        <v>0.06</v>
      </c>
      <c r="E53" s="7" t="n">
        <v>0.23</v>
      </c>
      <c r="F53" s="7" t="n">
        <f aca="false">(D53+3*E53)/4</f>
        <v>0.1875</v>
      </c>
      <c r="G53" s="8" t="n">
        <v>50</v>
      </c>
      <c r="H53" s="13" t="s">
        <v>77</v>
      </c>
      <c r="I53" s="8" t="n">
        <v>180</v>
      </c>
      <c r="J53" s="10" t="n">
        <v>128</v>
      </c>
      <c r="K53" s="6" t="s">
        <v>133</v>
      </c>
    </row>
    <row r="54" customFormat="false" ht="15" hidden="false" customHeight="true" outlineLevel="0" collapsed="false">
      <c r="A54" s="15" t="s">
        <v>116</v>
      </c>
      <c r="B54" s="6" t="s">
        <v>57</v>
      </c>
      <c r="C54" s="6" t="s">
        <v>134</v>
      </c>
      <c r="D54" s="7" t="n">
        <v>0.1</v>
      </c>
      <c r="E54" s="7" t="n">
        <v>0.3</v>
      </c>
      <c r="F54" s="7" t="n">
        <f aca="false">(D54+3*E54)/4</f>
        <v>0.25</v>
      </c>
      <c r="G54" s="8" t="n">
        <v>50</v>
      </c>
      <c r="H54" s="13" t="s">
        <v>77</v>
      </c>
      <c r="I54" s="8" t="n">
        <v>120</v>
      </c>
      <c r="J54" s="10" t="n">
        <v>128</v>
      </c>
      <c r="K54" s="6" t="s">
        <v>135</v>
      </c>
    </row>
    <row r="55" customFormat="false" ht="15" hidden="false" customHeight="true" outlineLevel="0" collapsed="false">
      <c r="A55" s="15" t="s">
        <v>116</v>
      </c>
      <c r="B55" s="6" t="s">
        <v>73</v>
      </c>
      <c r="C55" s="6" t="s">
        <v>136</v>
      </c>
      <c r="D55" s="7" t="n">
        <v>1.95</v>
      </c>
      <c r="E55" s="7" t="n">
        <v>2.56</v>
      </c>
      <c r="F55" s="7" t="n">
        <f aca="false">(D55+3*E55)/4</f>
        <v>2.4075</v>
      </c>
      <c r="G55" s="8" t="n">
        <v>48</v>
      </c>
      <c r="H55" s="13" t="s">
        <v>77</v>
      </c>
      <c r="I55" s="8" t="n">
        <v>60</v>
      </c>
      <c r="J55" s="10" t="n">
        <v>4</v>
      </c>
      <c r="K55" s="6" t="s">
        <v>137</v>
      </c>
    </row>
    <row r="56" customFormat="false" ht="15" hidden="false" customHeight="true" outlineLevel="0" collapsed="false">
      <c r="A56" s="15" t="s">
        <v>116</v>
      </c>
      <c r="B56" s="6" t="s">
        <v>119</v>
      </c>
      <c r="C56" s="6" t="s">
        <v>138</v>
      </c>
      <c r="D56" s="7" t="n">
        <v>0.04</v>
      </c>
      <c r="E56" s="7" t="n">
        <v>0.08</v>
      </c>
      <c r="F56" s="7" t="n">
        <f aca="false">(D56+3*E56)/4</f>
        <v>0.07</v>
      </c>
      <c r="G56" s="8" t="n">
        <v>45</v>
      </c>
      <c r="H56" s="9" t="n">
        <v>22</v>
      </c>
      <c r="I56" s="8" t="n">
        <v>200</v>
      </c>
      <c r="J56" s="10" t="n">
        <v>128</v>
      </c>
      <c r="K56" s="6" t="s">
        <v>139</v>
      </c>
    </row>
    <row r="57" customFormat="false" ht="15" hidden="false" customHeight="true" outlineLevel="0" collapsed="false">
      <c r="A57" s="15" t="s">
        <v>116</v>
      </c>
      <c r="B57" s="6" t="s">
        <v>140</v>
      </c>
      <c r="C57" s="6" t="s">
        <v>141</v>
      </c>
      <c r="D57" s="7" t="n">
        <v>18.8</v>
      </c>
      <c r="E57" s="7" t="n">
        <v>18.8</v>
      </c>
      <c r="F57" s="7" t="n">
        <f aca="false">(D57+3*E57)/4</f>
        <v>18.8</v>
      </c>
      <c r="G57" s="8" t="n">
        <v>45</v>
      </c>
      <c r="H57" s="13" t="s">
        <v>77</v>
      </c>
      <c r="I57" s="8" t="n">
        <v>45</v>
      </c>
      <c r="J57" s="10" t="n">
        <v>8</v>
      </c>
      <c r="K57" s="6" t="s">
        <v>142</v>
      </c>
    </row>
    <row r="58" customFormat="false" ht="15" hidden="false" customHeight="true" outlineLevel="0" collapsed="false">
      <c r="A58" s="15" t="s">
        <v>116</v>
      </c>
      <c r="B58" s="6" t="s">
        <v>57</v>
      </c>
      <c r="C58" s="6" t="s">
        <v>143</v>
      </c>
      <c r="D58" s="7" t="n">
        <v>0.1</v>
      </c>
      <c r="E58" s="7" t="n">
        <v>0.1</v>
      </c>
      <c r="F58" s="7" t="n">
        <f aca="false">(D58+3*E58)/4</f>
        <v>0.1</v>
      </c>
      <c r="G58" s="8" t="n">
        <v>42</v>
      </c>
      <c r="H58" s="13" t="s">
        <v>77</v>
      </c>
      <c r="I58" s="8" t="n">
        <v>220</v>
      </c>
      <c r="J58" s="10" t="n">
        <v>128</v>
      </c>
      <c r="K58" s="6" t="s">
        <v>144</v>
      </c>
    </row>
    <row r="59" customFormat="false" ht="15" hidden="false" customHeight="true" outlineLevel="0" collapsed="false">
      <c r="A59" s="15" t="s">
        <v>116</v>
      </c>
      <c r="B59" s="6" t="s">
        <v>57</v>
      </c>
      <c r="C59" s="6" t="s">
        <v>145</v>
      </c>
      <c r="D59" s="7" t="n">
        <v>0.04</v>
      </c>
      <c r="E59" s="7" t="n">
        <v>0.04</v>
      </c>
      <c r="F59" s="7" t="n">
        <f aca="false">(D59+3*E59)/4</f>
        <v>0.04</v>
      </c>
      <c r="G59" s="8" t="n">
        <v>40</v>
      </c>
      <c r="H59" s="13" t="s">
        <v>77</v>
      </c>
      <c r="I59" s="8" t="n">
        <v>180</v>
      </c>
      <c r="J59" s="10" t="n">
        <v>128</v>
      </c>
      <c r="K59" s="6" t="s">
        <v>146</v>
      </c>
    </row>
    <row r="60" customFormat="false" ht="15" hidden="false" customHeight="true" outlineLevel="0" collapsed="false">
      <c r="A60" s="15" t="s">
        <v>116</v>
      </c>
      <c r="B60" s="6" t="s">
        <v>140</v>
      </c>
      <c r="C60" s="6" t="s">
        <v>147</v>
      </c>
      <c r="D60" s="7" t="n">
        <v>12.5</v>
      </c>
      <c r="E60" s="7" t="n">
        <v>12.5</v>
      </c>
      <c r="F60" s="7" t="n">
        <f aca="false">(D60+3*E60)/4</f>
        <v>12.5</v>
      </c>
      <c r="G60" s="8" t="n">
        <v>40</v>
      </c>
      <c r="H60" s="13" t="s">
        <v>77</v>
      </c>
      <c r="I60" s="8" t="n">
        <v>50</v>
      </c>
      <c r="J60" s="10" t="n">
        <v>8</v>
      </c>
      <c r="K60" s="6" t="s">
        <v>142</v>
      </c>
    </row>
    <row r="61" customFormat="false" ht="15" hidden="false" customHeight="true" outlineLevel="0" collapsed="false">
      <c r="A61" s="15" t="s">
        <v>116</v>
      </c>
      <c r="B61" s="6" t="s">
        <v>73</v>
      </c>
      <c r="C61" s="6" t="s">
        <v>148</v>
      </c>
      <c r="D61" s="7" t="n">
        <v>0.75</v>
      </c>
      <c r="E61" s="7" t="n">
        <v>1</v>
      </c>
      <c r="F61" s="7" t="n">
        <f aca="false">(D61+3*E61)/4</f>
        <v>0.9375</v>
      </c>
      <c r="G61" s="8" t="n">
        <v>40</v>
      </c>
      <c r="H61" s="13" t="s">
        <v>77</v>
      </c>
      <c r="I61" s="8" t="n">
        <v>80</v>
      </c>
      <c r="J61" s="10" t="n">
        <v>4</v>
      </c>
      <c r="K61" s="6" t="s">
        <v>149</v>
      </c>
    </row>
    <row r="63" customFormat="false" ht="15" hidden="false" customHeight="true" outlineLevel="0" collapsed="false">
      <c r="A63" s="16" t="s">
        <v>150</v>
      </c>
    </row>
    <row r="64" customFormat="false" ht="15" hidden="false" customHeight="true" outlineLevel="0" collapsed="false">
      <c r="A64" s="5" t="s">
        <v>13</v>
      </c>
      <c r="B64" s="17" t="s">
        <v>151</v>
      </c>
      <c r="C64" s="17"/>
      <c r="D64" s="17"/>
      <c r="E64" s="17"/>
      <c r="F64" s="17"/>
      <c r="G64" s="17"/>
      <c r="H64" s="17"/>
      <c r="I64" s="17"/>
      <c r="J64" s="17"/>
      <c r="K64" s="17"/>
    </row>
    <row r="65" customFormat="false" ht="15" hidden="false" customHeight="true" outlineLevel="0" collapsed="false">
      <c r="A65" s="11" t="s">
        <v>25</v>
      </c>
      <c r="B65" s="17" t="s">
        <v>152</v>
      </c>
      <c r="C65" s="17"/>
      <c r="D65" s="17"/>
      <c r="E65" s="17"/>
      <c r="F65" s="17"/>
      <c r="G65" s="17"/>
      <c r="H65" s="17"/>
      <c r="I65" s="17"/>
      <c r="J65" s="17"/>
      <c r="K65" s="17"/>
    </row>
    <row r="66" customFormat="false" ht="15" hidden="false" customHeight="true" outlineLevel="0" collapsed="false">
      <c r="A66" s="12" t="s">
        <v>60</v>
      </c>
      <c r="B66" s="17" t="s">
        <v>153</v>
      </c>
      <c r="C66" s="17"/>
      <c r="D66" s="17"/>
      <c r="E66" s="17"/>
      <c r="F66" s="17"/>
      <c r="G66" s="17"/>
      <c r="H66" s="17"/>
      <c r="I66" s="17"/>
      <c r="J66" s="17"/>
      <c r="K66" s="17"/>
    </row>
    <row r="67" customFormat="false" ht="15" hidden="false" customHeight="true" outlineLevel="0" collapsed="false">
      <c r="A67" s="14" t="s">
        <v>88</v>
      </c>
      <c r="B67" s="17" t="s">
        <v>154</v>
      </c>
      <c r="C67" s="17"/>
      <c r="D67" s="17"/>
      <c r="E67" s="17"/>
      <c r="F67" s="17"/>
      <c r="G67" s="17"/>
      <c r="H67" s="17"/>
      <c r="I67" s="17"/>
      <c r="J67" s="17"/>
      <c r="K67" s="17"/>
    </row>
    <row r="68" customFormat="false" ht="15" hidden="false" customHeight="true" outlineLevel="0" collapsed="false">
      <c r="A68" s="15" t="s">
        <v>116</v>
      </c>
      <c r="B68" s="17" t="s">
        <v>155</v>
      </c>
      <c r="C68" s="17"/>
      <c r="D68" s="17"/>
      <c r="E68" s="17"/>
      <c r="F68" s="17"/>
      <c r="G68" s="17"/>
      <c r="H68" s="17"/>
      <c r="I68" s="17"/>
      <c r="J68" s="17"/>
      <c r="K68" s="17"/>
    </row>
  </sheetData>
  <autoFilter ref="A3:K61"/>
  <mergeCells count="7">
    <mergeCell ref="A1:K1"/>
    <mergeCell ref="A2:K2"/>
    <mergeCell ref="B64:K64"/>
    <mergeCell ref="B65:K65"/>
    <mergeCell ref="B66:K66"/>
    <mergeCell ref="B67:K67"/>
    <mergeCell ref="B68:K68"/>
  </mergeCells>
  <conditionalFormatting sqref="F4:F61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G4:G61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64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8" topLeftCell="A9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0" width="6"/>
    <col collapsed="false" customWidth="true" hidden="false" outlineLevel="0" max="2" min="2" style="0" width="12"/>
    <col collapsed="false" customWidth="true" hidden="false" outlineLevel="0" max="3" min="3" style="0" width="31"/>
    <col collapsed="false" customWidth="true" hidden="false" outlineLevel="0" max="4" min="4" style="0" width="13"/>
    <col collapsed="false" customWidth="true" hidden="false" outlineLevel="0" max="5" min="5" style="0" width="12"/>
    <col collapsed="false" customWidth="true" hidden="false" outlineLevel="0" max="6" min="6" style="0" width="16"/>
    <col collapsed="false" customWidth="true" hidden="false" outlineLevel="0" max="7" min="7" style="0" width="17"/>
    <col collapsed="false" customWidth="true" hidden="false" outlineLevel="0" max="8" min="8" style="0" width="16"/>
    <col collapsed="false" customWidth="true" hidden="false" outlineLevel="0" max="9" min="9" style="0" width="18"/>
    <col collapsed="false" customWidth="true" hidden="false" outlineLevel="0" max="10" min="10" style="0" width="13"/>
    <col collapsed="false" customWidth="true" hidden="false" outlineLevel="0" max="11" min="11" style="0" width="14"/>
    <col collapsed="false" customWidth="true" hidden="false" outlineLevel="0" max="12" min="12" style="0" width="12"/>
  </cols>
  <sheetData>
    <row r="1" customFormat="false" ht="30" hidden="false" customHeight="true" outlineLevel="0" collapsed="false">
      <c r="A1" s="2" t="s">
        <v>156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customFormat="false" ht="31.5" hidden="false" customHeight="true" outlineLevel="0" collapsed="false">
      <c r="A2" s="3" t="s">
        <v>157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</row>
    <row r="4" customFormat="false" ht="15" hidden="false" customHeight="true" outlineLevel="0" collapsed="false">
      <c r="A4" s="18" t="s">
        <v>158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</row>
    <row r="5" customFormat="false" ht="15" hidden="false" customHeight="false" outlineLevel="0" collapsed="false">
      <c r="A5" s="19" t="s">
        <v>159</v>
      </c>
      <c r="B5" s="20" t="n">
        <v>0.4</v>
      </c>
      <c r="C5" s="19" t="s">
        <v>160</v>
      </c>
      <c r="D5" s="20" t="n">
        <v>0.25</v>
      </c>
      <c r="E5" s="19" t="s">
        <v>161</v>
      </c>
      <c r="F5" s="20" t="n">
        <v>0.1</v>
      </c>
      <c r="G5" s="19" t="s">
        <v>162</v>
      </c>
      <c r="H5" s="20" t="n">
        <v>0.25</v>
      </c>
      <c r="I5" s="19" t="s">
        <v>163</v>
      </c>
      <c r="J5" s="21" t="n">
        <f aca="false">B5+D5+F5+H5</f>
        <v>1</v>
      </c>
    </row>
    <row r="6" customFormat="false" ht="27.75" hidden="false" customHeight="true" outlineLevel="0" collapsed="false">
      <c r="A6" s="3" t="s">
        <v>164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</row>
    <row r="8" customFormat="false" ht="39.75" hidden="false" customHeight="true" outlineLevel="0" collapsed="false">
      <c r="A8" s="4" t="s">
        <v>2</v>
      </c>
      <c r="B8" s="4" t="s">
        <v>3</v>
      </c>
      <c r="C8" s="4" t="s">
        <v>4</v>
      </c>
      <c r="D8" s="4" t="s">
        <v>7</v>
      </c>
      <c r="E8" s="4" t="s">
        <v>165</v>
      </c>
      <c r="F8" s="4" t="s">
        <v>166</v>
      </c>
      <c r="G8" s="4" t="s">
        <v>167</v>
      </c>
      <c r="H8" s="4" t="s">
        <v>168</v>
      </c>
      <c r="I8" s="4" t="s">
        <v>169</v>
      </c>
      <c r="J8" s="4" t="s">
        <v>170</v>
      </c>
      <c r="K8" s="4" t="s">
        <v>9</v>
      </c>
      <c r="L8" s="4" t="s">
        <v>10</v>
      </c>
    </row>
    <row r="9" customFormat="false" ht="15" hidden="false" customHeight="false" outlineLevel="0" collapsed="false">
      <c r="A9" s="5" t="s">
        <v>13</v>
      </c>
      <c r="B9" s="6" t="s">
        <v>14</v>
      </c>
      <c r="C9" s="6" t="s">
        <v>15</v>
      </c>
      <c r="D9" s="22" t="n">
        <f aca="false">(5+3*25)/4</f>
        <v>20</v>
      </c>
      <c r="E9" s="8" t="n">
        <v>97</v>
      </c>
      <c r="F9" s="9" t="n">
        <f aca="false">E9/D9</f>
        <v>4.85</v>
      </c>
      <c r="G9" s="22" t="n">
        <f aca="false">D9/E9</f>
        <v>0.206185567010309</v>
      </c>
      <c r="H9" s="23" t="s">
        <v>171</v>
      </c>
      <c r="I9" s="9" t="n">
        <f aca="false">100*($B$5*((E9-MIN($E$9:$E$57))/(MAX($E$9:$E$57)-MIN($E$9:$E$57)))+$D$5*((K9-MIN($K$9:$K$57))/(MAX($K$9:$K$57)-MIN($K$9:$K$57)))+$F$5*((L9-MIN($L$9:$L$57))/(MAX($L$9:$L$57)-MIN($L$9:$L$57)))+$H$5*((MAX($D$9:$D$57)-D9)/(MAX($D$9:$D$57)-MIN($D$9:$D$57))))</f>
        <v>65.9615384615385</v>
      </c>
      <c r="J9" s="8" t="n">
        <f aca="false">RANK(I9,$I$9:$I$57,0)</f>
        <v>15</v>
      </c>
      <c r="K9" s="9" t="n">
        <v>87.6</v>
      </c>
      <c r="L9" s="8" t="n">
        <v>65</v>
      </c>
    </row>
    <row r="10" customFormat="false" ht="15" hidden="false" customHeight="false" outlineLevel="0" collapsed="false">
      <c r="A10" s="5" t="s">
        <v>13</v>
      </c>
      <c r="B10" s="6" t="s">
        <v>14</v>
      </c>
      <c r="C10" s="6" t="s">
        <v>17</v>
      </c>
      <c r="D10" s="22" t="n">
        <f aca="false">(5+3*25)/4</f>
        <v>20</v>
      </c>
      <c r="E10" s="8" t="n">
        <v>95</v>
      </c>
      <c r="F10" s="9" t="n">
        <f aca="false">E10/D10</f>
        <v>4.75</v>
      </c>
      <c r="G10" s="22" t="n">
        <f aca="false">D10/E10</f>
        <v>0.210526315789474</v>
      </c>
      <c r="H10" s="24" t="s">
        <v>172</v>
      </c>
      <c r="I10" s="9" t="n">
        <f aca="false">100*($B$5*((E10-MIN($E$9:$E$57))/(MAX($E$9:$E$57)-MIN($E$9:$E$57)))+$D$5*((K10-MIN($K$9:$K$57))/(MAX($K$9:$K$57)-MIN($K$9:$K$57)))+$F$5*((L10-MIN($L$9:$L$57))/(MAX($L$9:$L$57)-MIN($L$9:$L$57)))+$H$5*((MAX($D$9:$D$57)-D10)/(MAX($D$9:$D$57)-MIN($D$9:$D$57))))</f>
        <v>61.9922001075847</v>
      </c>
      <c r="J10" s="8" t="n">
        <f aca="false">RANK(I10,$I$9:$I$57,0)</f>
        <v>20</v>
      </c>
      <c r="K10" s="9" t="n">
        <v>80.8</v>
      </c>
      <c r="L10" s="8" t="n">
        <v>65</v>
      </c>
    </row>
    <row r="11" customFormat="false" ht="15" hidden="false" customHeight="false" outlineLevel="0" collapsed="false">
      <c r="A11" s="5" t="s">
        <v>13</v>
      </c>
      <c r="B11" s="6" t="s">
        <v>14</v>
      </c>
      <c r="C11" s="6" t="s">
        <v>19</v>
      </c>
      <c r="D11" s="22" t="n">
        <f aca="false">(5+3*25)/4</f>
        <v>20</v>
      </c>
      <c r="E11" s="8" t="n">
        <v>93</v>
      </c>
      <c r="F11" s="9" t="n">
        <f aca="false">E11/D11</f>
        <v>4.65</v>
      </c>
      <c r="G11" s="22" t="n">
        <f aca="false">D11/E11</f>
        <v>0.21505376344086</v>
      </c>
      <c r="H11" s="24" t="s">
        <v>172</v>
      </c>
      <c r="I11" s="9" t="n">
        <f aca="false">100*($B$5*((E11-MIN($E$9:$E$57))/(MAX($E$9:$E$57)-MIN($E$9:$E$57)))+$D$5*((K11-MIN($K$9:$K$57))/(MAX($K$9:$K$57)-MIN($K$9:$K$57)))+$F$5*((L11-MIN($L$9:$L$57))/(MAX($L$9:$L$57)-MIN($L$9:$L$57)))+$H$5*((MAX($D$9:$D$57)-D11)/(MAX($D$9:$D$57)-MIN($D$9:$D$57))))</f>
        <v>60.0938676707907</v>
      </c>
      <c r="J11" s="8" t="n">
        <f aca="false">RANK(I11,$I$9:$I$57,0)</f>
        <v>23</v>
      </c>
      <c r="K11" s="9" t="n">
        <v>79.6</v>
      </c>
      <c r="L11" s="8" t="n">
        <v>65</v>
      </c>
    </row>
    <row r="12" customFormat="false" ht="15" hidden="false" customHeight="false" outlineLevel="0" collapsed="false">
      <c r="A12" s="11" t="s">
        <v>25</v>
      </c>
      <c r="B12" s="6" t="s">
        <v>14</v>
      </c>
      <c r="C12" s="6" t="s">
        <v>26</v>
      </c>
      <c r="D12" s="22" t="n">
        <f aca="false">(3+3*15)/4</f>
        <v>12</v>
      </c>
      <c r="E12" s="8" t="n">
        <v>91</v>
      </c>
      <c r="F12" s="9" t="n">
        <f aca="false">E12/D12</f>
        <v>7.58333333333333</v>
      </c>
      <c r="G12" s="22" t="n">
        <f aca="false">D12/E12</f>
        <v>0.131868131868132</v>
      </c>
      <c r="H12" s="23" t="s">
        <v>171</v>
      </c>
      <c r="I12" s="9" t="n">
        <f aca="false">100*($B$5*((E12-MIN($E$9:$E$57))/(MAX($E$9:$E$57)-MIN($E$9:$E$57)))+$D$5*((K12-MIN($K$9:$K$57))/(MAX($K$9:$K$57)-MIN($K$9:$K$57)))+$F$5*((L12-MIN($L$9:$L$57))/(MAX($L$9:$L$57)-MIN($L$9:$L$57)))+$H$5*((MAX($D$9:$D$57)-D12)/(MAX($D$9:$D$57)-MIN($D$9:$D$57))))</f>
        <v>69.6359836080397</v>
      </c>
      <c r="J12" s="8" t="n">
        <f aca="false">RANK(I12,$I$9:$I$57,0)</f>
        <v>11</v>
      </c>
      <c r="K12" s="9" t="n">
        <v>79.6</v>
      </c>
      <c r="L12" s="8" t="n">
        <v>90</v>
      </c>
    </row>
    <row r="13" customFormat="false" ht="15" hidden="false" customHeight="false" outlineLevel="0" collapsed="false">
      <c r="A13" s="11" t="s">
        <v>25</v>
      </c>
      <c r="B13" s="6" t="s">
        <v>14</v>
      </c>
      <c r="C13" s="6" t="s">
        <v>28</v>
      </c>
      <c r="D13" s="22" t="n">
        <f aca="false">(3+3*15)/4</f>
        <v>12</v>
      </c>
      <c r="E13" s="8" t="n">
        <v>89</v>
      </c>
      <c r="F13" s="9" t="n">
        <f aca="false">E13/D13</f>
        <v>7.41666666666667</v>
      </c>
      <c r="G13" s="22" t="n">
        <f aca="false">D13/E13</f>
        <v>0.134831460674157</v>
      </c>
      <c r="H13" s="24" t="s">
        <v>172</v>
      </c>
      <c r="I13" s="9" t="n">
        <f aca="false">100*($B$5*((E13-MIN($E$9:$E$57))/(MAX($E$9:$E$57)-MIN($E$9:$E$57)))+$D$5*((K13-MIN($K$9:$K$57))/(MAX($K$9:$K$57)-MIN($K$9:$K$57)))+$F$5*((L13-MIN($L$9:$L$57))/(MAX($L$9:$L$57)-MIN($L$9:$L$57)))+$H$5*((MAX($D$9:$D$57)-D13)/(MAX($D$9:$D$57)-MIN($D$9:$D$57))))</f>
        <v>69.0690121179912</v>
      </c>
      <c r="J13" s="8" t="n">
        <f aca="false">RANK(I13,$I$9:$I$57,0)</f>
        <v>12</v>
      </c>
      <c r="K13" s="9" t="n">
        <v>82</v>
      </c>
      <c r="L13" s="8" t="n">
        <v>90</v>
      </c>
    </row>
    <row r="14" customFormat="false" ht="15" hidden="false" customHeight="false" outlineLevel="0" collapsed="false">
      <c r="A14" s="11" t="s">
        <v>25</v>
      </c>
      <c r="B14" s="6" t="s">
        <v>14</v>
      </c>
      <c r="C14" s="6" t="s">
        <v>33</v>
      </c>
      <c r="D14" s="22" t="n">
        <f aca="false">(3+3*15)/4</f>
        <v>12</v>
      </c>
      <c r="E14" s="8" t="n">
        <v>85</v>
      </c>
      <c r="F14" s="9" t="n">
        <f aca="false">E14/D14</f>
        <v>7.08333333333333</v>
      </c>
      <c r="G14" s="22" t="n">
        <f aca="false">D14/E14</f>
        <v>0.141176470588235</v>
      </c>
      <c r="H14" s="24" t="s">
        <v>172</v>
      </c>
      <c r="I14" s="9" t="n">
        <f aca="false">100*($B$5*((E14-MIN($E$9:$E$57))/(MAX($E$9:$E$57)-MIN($E$9:$E$57)))+$D$5*((K14-MIN($K$9:$K$57))/(MAX($K$9:$K$57)-MIN($K$9:$K$57)))+$F$5*((L14-MIN($L$9:$L$57))/(MAX($L$9:$L$57)-MIN($L$9:$L$57)))+$H$5*((MAX($D$9:$D$57)-D14)/(MAX($D$9:$D$57)-MIN($D$9:$D$57))))</f>
        <v>62.7205720964743</v>
      </c>
      <c r="J14" s="8" t="n">
        <f aca="false">RANK(I14,$I$9:$I$57,0)</f>
        <v>18</v>
      </c>
      <c r="K14" s="9" t="n">
        <v>72.7</v>
      </c>
      <c r="L14" s="8" t="n">
        <v>90</v>
      </c>
    </row>
    <row r="15" customFormat="false" ht="15" hidden="false" customHeight="false" outlineLevel="0" collapsed="false">
      <c r="A15" s="11" t="s">
        <v>25</v>
      </c>
      <c r="B15" s="6" t="s">
        <v>14</v>
      </c>
      <c r="C15" s="6" t="s">
        <v>43</v>
      </c>
      <c r="D15" s="22" t="n">
        <f aca="false">(3+3*15)/4</f>
        <v>12</v>
      </c>
      <c r="E15" s="8" t="n">
        <v>83</v>
      </c>
      <c r="F15" s="9" t="n">
        <f aca="false">E15/D15</f>
        <v>6.91666666666667</v>
      </c>
      <c r="G15" s="22" t="n">
        <f aca="false">D15/E15</f>
        <v>0.144578313253012</v>
      </c>
      <c r="H15" s="24" t="s">
        <v>172</v>
      </c>
      <c r="I15" s="9" t="n">
        <f aca="false">100*($B$5*((E15-MIN($E$9:$E$57))/(MAX($E$9:$E$57)-MIN($E$9:$E$57)))+$D$5*((K15-MIN($K$9:$K$57))/(MAX($K$9:$K$57)-MIN($K$9:$K$57)))+$F$5*((L15-MIN($L$9:$L$57))/(MAX($L$9:$L$57)-MIN($L$9:$L$57)))+$H$5*((MAX($D$9:$D$57)-D15)/(MAX($D$9:$D$57)-MIN($D$9:$D$57))))</f>
        <v>60.3784526774318</v>
      </c>
      <c r="J15" s="8" t="n">
        <f aca="false">RANK(I15,$I$9:$I$57,0)</f>
        <v>22</v>
      </c>
      <c r="K15" s="9" t="n">
        <v>70.3</v>
      </c>
      <c r="L15" s="8" t="n">
        <v>90</v>
      </c>
    </row>
    <row r="16" customFormat="false" ht="15" hidden="false" customHeight="false" outlineLevel="0" collapsed="false">
      <c r="A16" s="11" t="s">
        <v>25</v>
      </c>
      <c r="B16" s="6" t="s">
        <v>30</v>
      </c>
      <c r="C16" s="6" t="s">
        <v>38</v>
      </c>
      <c r="D16" s="22" t="n">
        <f aca="false">(1.35+3*5.4)/4</f>
        <v>4.3875</v>
      </c>
      <c r="E16" s="8" t="n">
        <v>84</v>
      </c>
      <c r="F16" s="9" t="n">
        <f aca="false">E16/D16</f>
        <v>19.1452991452991</v>
      </c>
      <c r="G16" s="22" t="n">
        <f aca="false">D16/E16</f>
        <v>0.0522321428571429</v>
      </c>
      <c r="H16" s="24" t="s">
        <v>172</v>
      </c>
      <c r="I16" s="9" t="n">
        <f aca="false">100*($B$5*((E16-MIN($E$9:$E$57))/(MAX($E$9:$E$57)-MIN($E$9:$E$57)))+$D$5*((K16-MIN($K$9:$K$57))/(MAX($K$9:$K$57)-MIN($K$9:$K$57)))+$F$5*((L16-MIN($L$9:$L$57))/(MAX($L$9:$L$57)-MIN($L$9:$L$57)))+$H$5*((MAX($D$9:$D$57)-D16)/(MAX($D$9:$D$57)-MIN($D$9:$D$57))))</f>
        <v>67.0674939615173</v>
      </c>
      <c r="J16" s="8" t="n">
        <f aca="false">RANK(I16,$I$9:$I$57,0)</f>
        <v>13</v>
      </c>
      <c r="K16" s="9" t="n">
        <v>65.8</v>
      </c>
      <c r="L16" s="8" t="n">
        <v>40</v>
      </c>
    </row>
    <row r="17" customFormat="false" ht="15" hidden="false" customHeight="false" outlineLevel="0" collapsed="false">
      <c r="A17" s="11" t="s">
        <v>25</v>
      </c>
      <c r="B17" s="6" t="s">
        <v>30</v>
      </c>
      <c r="C17" s="6" t="s">
        <v>31</v>
      </c>
      <c r="D17" s="22" t="n">
        <f aca="false">(0.62+3*1.85)/4</f>
        <v>1.5425</v>
      </c>
      <c r="E17" s="8" t="n">
        <v>86</v>
      </c>
      <c r="F17" s="9" t="n">
        <f aca="false">E17/D17</f>
        <v>55.7536466774716</v>
      </c>
      <c r="G17" s="22" t="n">
        <f aca="false">D17/E17</f>
        <v>0.0179360465116279</v>
      </c>
      <c r="H17" s="23" t="s">
        <v>171</v>
      </c>
      <c r="I17" s="9" t="n">
        <f aca="false">100*($B$5*((E17-MIN($E$9:$E$57))/(MAX($E$9:$E$57)-MIN($E$9:$E$57)))+$D$5*((K17-MIN($K$9:$K$57))/(MAX($K$9:$K$57)-MIN($K$9:$K$57)))+$F$5*((L17-MIN($L$9:$L$57))/(MAX($L$9:$L$57)-MIN($L$9:$L$57)))+$H$5*((MAX($D$9:$D$57)-D17)/(MAX($D$9:$D$57)-MIN($D$9:$D$57))))</f>
        <v>75.5375255702652</v>
      </c>
      <c r="J17" s="8" t="n">
        <f aca="false">RANK(I17,$I$9:$I$57,0)</f>
        <v>4</v>
      </c>
      <c r="K17" s="9" t="n">
        <v>72</v>
      </c>
      <c r="L17" s="8" t="n">
        <v>70</v>
      </c>
    </row>
    <row r="18" customFormat="false" ht="15" hidden="false" customHeight="false" outlineLevel="0" collapsed="false">
      <c r="A18" s="11" t="s">
        <v>25</v>
      </c>
      <c r="B18" s="6" t="s">
        <v>57</v>
      </c>
      <c r="C18" s="6" t="s">
        <v>58</v>
      </c>
      <c r="D18" s="22" t="n">
        <f aca="false">(0.5+3*1.5)/4</f>
        <v>1.25</v>
      </c>
      <c r="E18" s="8" t="n">
        <v>78</v>
      </c>
      <c r="F18" s="9" t="n">
        <f aca="false">E18/D18</f>
        <v>62.4</v>
      </c>
      <c r="G18" s="22" t="n">
        <f aca="false">D18/E18</f>
        <v>0.016025641025641</v>
      </c>
      <c r="H18" s="24" t="s">
        <v>172</v>
      </c>
      <c r="I18" s="9" t="n">
        <f aca="false">100*($B$5*((E18-MIN($E$9:$E$57))/(MAX($E$9:$E$57)-MIN($E$9:$E$57)))+$D$5*((K18-MIN($K$9:$K$57))/(MAX($K$9:$K$57)-MIN($K$9:$K$57)))+$F$5*((L18-MIN($L$9:$L$57))/(MAX($L$9:$L$57)-MIN($L$9:$L$57)))+$H$5*((MAX($D$9:$D$57)-D18)/(MAX($D$9:$D$57)-MIN($D$9:$D$57))))</f>
        <v>66.7726434667652</v>
      </c>
      <c r="J18" s="8" t="n">
        <f aca="false">RANK(I18,$I$9:$I$57,0)</f>
        <v>14</v>
      </c>
      <c r="K18" s="9" t="n">
        <v>62</v>
      </c>
      <c r="L18" s="8" t="n">
        <v>80</v>
      </c>
    </row>
    <row r="19" customFormat="false" ht="15" hidden="false" customHeight="false" outlineLevel="0" collapsed="false">
      <c r="A19" s="11" t="s">
        <v>25</v>
      </c>
      <c r="B19" s="6" t="s">
        <v>48</v>
      </c>
      <c r="C19" s="6" t="s">
        <v>49</v>
      </c>
      <c r="D19" s="22" t="n">
        <f aca="false">(0.22+3*0.88)/4</f>
        <v>0.715</v>
      </c>
      <c r="E19" s="8" t="n">
        <v>82</v>
      </c>
      <c r="F19" s="9" t="n">
        <f aca="false">E19/D19</f>
        <v>114.685314685315</v>
      </c>
      <c r="G19" s="22" t="n">
        <f aca="false">D19/E19</f>
        <v>0.00871951219512195</v>
      </c>
      <c r="H19" s="23" t="s">
        <v>171</v>
      </c>
      <c r="I19" s="9" t="n">
        <f aca="false">100*($B$5*((E19-MIN($E$9:$E$57))/(MAX($E$9:$E$57)-MIN($E$9:$E$57)))+$D$5*((K19-MIN($K$9:$K$57))/(MAX($K$9:$K$57)-MIN($K$9:$K$57)))+$F$5*((L19-MIN($L$9:$L$57))/(MAX($L$9:$L$57)-MIN($L$9:$L$57)))+$H$5*((MAX($D$9:$D$57)-D19)/(MAX($D$9:$D$57)-MIN($D$9:$D$57))))</f>
        <v>72.1131882514028</v>
      </c>
      <c r="J19" s="8" t="n">
        <f aca="false">RANK(I19,$I$9:$I$57,0)</f>
        <v>8</v>
      </c>
      <c r="K19" s="9" t="n">
        <v>67.8</v>
      </c>
      <c r="L19" s="8" t="n">
        <v>70</v>
      </c>
    </row>
    <row r="20" customFormat="false" ht="15" hidden="false" customHeight="false" outlineLevel="0" collapsed="false">
      <c r="A20" s="11" t="s">
        <v>25</v>
      </c>
      <c r="B20" s="6" t="s">
        <v>48</v>
      </c>
      <c r="C20" s="6" t="s">
        <v>55</v>
      </c>
      <c r="D20" s="22" t="n">
        <f aca="false">(0.45+3*1.8)/4</f>
        <v>1.4625</v>
      </c>
      <c r="E20" s="8" t="n">
        <v>80</v>
      </c>
      <c r="F20" s="9" t="n">
        <f aca="false">E20/D20</f>
        <v>54.7008547008547</v>
      </c>
      <c r="G20" s="22" t="n">
        <f aca="false">D20/E20</f>
        <v>0.01828125</v>
      </c>
      <c r="H20" s="24" t="s">
        <v>172</v>
      </c>
      <c r="I20" s="9" t="n">
        <f aca="false">100*($B$5*((E20-MIN($E$9:$E$57))/(MAX($E$9:$E$57)-MIN($E$9:$E$57)))+$D$5*((K20-MIN($K$9:$K$57))/(MAX($K$9:$K$57)-MIN($K$9:$K$57)))+$F$5*((L20-MIN($L$9:$L$57))/(MAX($L$9:$L$57)-MIN($L$9:$L$57)))+$H$5*((MAX($D$9:$D$57)-D20)/(MAX($D$9:$D$57)-MIN($D$9:$D$57))))</f>
        <v>71.8215777140379</v>
      </c>
      <c r="J20" s="8" t="n">
        <f aca="false">RANK(I20,$I$9:$I$57,0)</f>
        <v>10</v>
      </c>
      <c r="K20" s="9" t="n">
        <v>74</v>
      </c>
      <c r="L20" s="8" t="n">
        <v>65</v>
      </c>
    </row>
    <row r="21" customFormat="false" ht="15" hidden="false" customHeight="false" outlineLevel="0" collapsed="false">
      <c r="A21" s="11" t="s">
        <v>25</v>
      </c>
      <c r="B21" s="6" t="s">
        <v>45</v>
      </c>
      <c r="C21" s="6" t="s">
        <v>53</v>
      </c>
      <c r="D21" s="22" t="n">
        <f aca="false">(0.6+3*2.5)/4</f>
        <v>2.025</v>
      </c>
      <c r="E21" s="8" t="n">
        <v>81</v>
      </c>
      <c r="F21" s="9" t="n">
        <f aca="false">E21/D21</f>
        <v>40</v>
      </c>
      <c r="G21" s="22" t="n">
        <f aca="false">D21/E21</f>
        <v>0.025</v>
      </c>
      <c r="H21" s="24" t="s">
        <v>172</v>
      </c>
      <c r="I21" s="9" t="n">
        <f aca="false">100*($B$5*((E21-MIN($E$9:$E$57))/(MAX($E$9:$E$57)-MIN($E$9:$E$57)))+$D$5*((K21-MIN($K$9:$K$57))/(MAX($K$9:$K$57)-MIN($K$9:$K$57)))+$F$5*((L21-MIN($L$9:$L$57))/(MAX($L$9:$L$57)-MIN($L$9:$L$57)))+$H$5*((MAX($D$9:$D$57)-D21)/(MAX($D$9:$D$57)-MIN($D$9:$D$57))))</f>
        <v>72.3018357419338</v>
      </c>
      <c r="J21" s="8" t="n">
        <f aca="false">RANK(I21,$I$9:$I$57,0)</f>
        <v>7</v>
      </c>
      <c r="K21" s="9" t="n">
        <v>76.8</v>
      </c>
      <c r="L21" s="8" t="n">
        <v>50</v>
      </c>
    </row>
    <row r="22" customFormat="false" ht="15" hidden="false" customHeight="false" outlineLevel="0" collapsed="false">
      <c r="A22" s="11" t="s">
        <v>25</v>
      </c>
      <c r="B22" s="6" t="s">
        <v>45</v>
      </c>
      <c r="C22" s="6" t="s">
        <v>46</v>
      </c>
      <c r="D22" s="22" t="n">
        <f aca="false">(0.6+3*3)/4</f>
        <v>2.4</v>
      </c>
      <c r="E22" s="8" t="n">
        <v>83</v>
      </c>
      <c r="F22" s="9" t="n">
        <f aca="false">E22/D22</f>
        <v>34.5833333333333</v>
      </c>
      <c r="G22" s="22" t="n">
        <f aca="false">D22/E22</f>
        <v>0.0289156626506024</v>
      </c>
      <c r="H22" s="24" t="s">
        <v>172</v>
      </c>
      <c r="I22" s="9" t="n">
        <f aca="false">100*($B$5*((E22-MIN($E$9:$E$57))/(MAX($E$9:$E$57)-MIN($E$9:$E$57)))+$D$5*((K22-MIN($K$9:$K$57))/(MAX($K$9:$K$57)-MIN($K$9:$K$57)))+$F$5*((L22-MIN($L$9:$L$57))/(MAX($L$9:$L$57)-MIN($L$9:$L$57)))+$H$5*((MAX($D$9:$D$57)-D22)/(MAX($D$9:$D$57)-MIN($D$9:$D$57))))</f>
        <v>73.2859848091235</v>
      </c>
      <c r="J22" s="8" t="n">
        <f aca="false">RANK(I22,$I$9:$I$57,0)</f>
        <v>5</v>
      </c>
      <c r="K22" s="9" t="n">
        <v>76.8</v>
      </c>
      <c r="L22" s="8" t="n">
        <v>50</v>
      </c>
    </row>
    <row r="23" customFormat="false" ht="15" hidden="false" customHeight="false" outlineLevel="0" collapsed="false">
      <c r="A23" s="11" t="s">
        <v>25</v>
      </c>
      <c r="B23" s="6" t="s">
        <v>40</v>
      </c>
      <c r="C23" s="6" t="s">
        <v>41</v>
      </c>
      <c r="D23" s="22" t="n">
        <f aca="false">(0.3+3*1.2)/4</f>
        <v>0.975</v>
      </c>
      <c r="E23" s="8" t="n">
        <v>84</v>
      </c>
      <c r="F23" s="9" t="n">
        <f aca="false">E23/D23</f>
        <v>86.1538461538462</v>
      </c>
      <c r="G23" s="22" t="n">
        <f aca="false">D23/E23</f>
        <v>0.0116071428571429</v>
      </c>
      <c r="H23" s="23" t="s">
        <v>171</v>
      </c>
      <c r="I23" s="9" t="n">
        <f aca="false">100*($B$5*((E23-MIN($E$9:$E$57))/(MAX($E$9:$E$57)-MIN($E$9:$E$57)))+$D$5*((K23-MIN($K$9:$K$57))/(MAX($K$9:$K$57)-MIN($K$9:$K$57)))+$F$5*((L23-MIN($L$9:$L$57))/(MAX($L$9:$L$57)-MIN($L$9:$L$57)))+$H$5*((MAX($D$9:$D$57)-D23)/(MAX($D$9:$D$57)-MIN($D$9:$D$57))))</f>
        <v>78.9812371811291</v>
      </c>
      <c r="J23" s="8" t="n">
        <f aca="false">RANK(I23,$I$9:$I$57,0)</f>
        <v>1</v>
      </c>
      <c r="K23" s="9" t="n">
        <v>80.2</v>
      </c>
      <c r="L23" s="8" t="n">
        <v>100</v>
      </c>
    </row>
    <row r="24" customFormat="false" ht="15" hidden="false" customHeight="false" outlineLevel="0" collapsed="false">
      <c r="A24" s="11" t="s">
        <v>25</v>
      </c>
      <c r="B24" s="6" t="s">
        <v>40</v>
      </c>
      <c r="C24" s="6" t="s">
        <v>51</v>
      </c>
      <c r="D24" s="22" t="n">
        <f aca="false">(0.3+3*1.2)/4</f>
        <v>0.975</v>
      </c>
      <c r="E24" s="8" t="n">
        <v>82</v>
      </c>
      <c r="F24" s="9" t="n">
        <f aca="false">E24/D24</f>
        <v>84.1025641025641</v>
      </c>
      <c r="G24" s="22" t="n">
        <f aca="false">D24/E24</f>
        <v>0.011890243902439</v>
      </c>
      <c r="H24" s="24" t="s">
        <v>172</v>
      </c>
      <c r="I24" s="9" t="n">
        <f aca="false">100*($B$5*((E24-MIN($E$9:$E$57))/(MAX($E$9:$E$57)-MIN($E$9:$E$57)))+$D$5*((K24-MIN($K$9:$K$57))/(MAX($K$9:$K$57)-MIN($K$9:$K$57)))+$F$5*((L24-MIN($L$9:$L$57))/(MAX($L$9:$L$57)-MIN($L$9:$L$57)))+$H$5*((MAX($D$9:$D$57)-D24)/(MAX($D$9:$D$57)-MIN($D$9:$D$57))))</f>
        <v>76.713082259128</v>
      </c>
      <c r="J24" s="8" t="n">
        <f aca="false">RANK(I24,$I$9:$I$57,0)</f>
        <v>2</v>
      </c>
      <c r="K24" s="9" t="n">
        <v>78</v>
      </c>
      <c r="L24" s="8" t="n">
        <v>100</v>
      </c>
    </row>
    <row r="25" customFormat="false" ht="15" hidden="false" customHeight="false" outlineLevel="0" collapsed="false">
      <c r="A25" s="11" t="s">
        <v>25</v>
      </c>
      <c r="B25" s="6" t="s">
        <v>35</v>
      </c>
      <c r="C25" s="6" t="s">
        <v>36</v>
      </c>
      <c r="D25" s="22" t="n">
        <f aca="false">(1+3*3.2)/4</f>
        <v>2.65</v>
      </c>
      <c r="E25" s="8" t="n">
        <v>85</v>
      </c>
      <c r="F25" s="9" t="n">
        <f aca="false">E25/D25</f>
        <v>32.0754716981132</v>
      </c>
      <c r="G25" s="22" t="n">
        <f aca="false">D25/E25</f>
        <v>0.0311764705882353</v>
      </c>
      <c r="H25" s="24" t="s">
        <v>172</v>
      </c>
      <c r="I25" s="9" t="n">
        <f aca="false">100*($B$5*((E25-MIN($E$9:$E$57))/(MAX($E$9:$E$57)-MIN($E$9:$E$57)))+$D$5*((K25-MIN($K$9:$K$57))/(MAX($K$9:$K$57)-MIN($K$9:$K$57)))+$F$5*((L25-MIN($L$9:$L$57))/(MAX($L$9:$L$57)-MIN($L$9:$L$57)))+$H$5*((MAX($D$9:$D$57)-D25)/(MAX($D$9:$D$57)-MIN($D$9:$D$57))))</f>
        <v>75.758293618844</v>
      </c>
      <c r="J25" s="8" t="n">
        <f aca="false">RANK(I25,$I$9:$I$57,0)</f>
        <v>3</v>
      </c>
      <c r="K25" s="9" t="n">
        <v>77.8</v>
      </c>
      <c r="L25" s="8" t="n">
        <v>75</v>
      </c>
    </row>
    <row r="26" customFormat="false" ht="15" hidden="false" customHeight="false" outlineLevel="0" collapsed="false">
      <c r="A26" s="12" t="s">
        <v>60</v>
      </c>
      <c r="B26" s="6" t="s">
        <v>14</v>
      </c>
      <c r="C26" s="6" t="s">
        <v>61</v>
      </c>
      <c r="D26" s="22" t="n">
        <f aca="false">(1+3*5)/4</f>
        <v>4</v>
      </c>
      <c r="E26" s="8" t="n">
        <v>78</v>
      </c>
      <c r="F26" s="9" t="n">
        <f aca="false">E26/D26</f>
        <v>19.5</v>
      </c>
      <c r="G26" s="22" t="n">
        <f aca="false">D26/E26</f>
        <v>0.0512820512820513</v>
      </c>
      <c r="H26" s="24" t="s">
        <v>172</v>
      </c>
      <c r="I26" s="9" t="n">
        <f aca="false">100*($B$5*((E26-MIN($E$9:$E$57))/(MAX($E$9:$E$57)-MIN($E$9:$E$57)))+$D$5*((K26-MIN($K$9:$K$57))/(MAX($K$9:$K$57)-MIN($K$9:$K$57)))+$F$5*((L26-MIN($L$9:$L$57))/(MAX($L$9:$L$57)-MIN($L$9:$L$57)))+$H$5*((MAX($D$9:$D$57)-D26)/(MAX($D$9:$D$57)-MIN($D$9:$D$57))))</f>
        <v>71.9695196636318</v>
      </c>
      <c r="J26" s="8" t="n">
        <f aca="false">RANK(I26,$I$9:$I$57,0)</f>
        <v>9</v>
      </c>
      <c r="K26" s="9" t="n">
        <v>62.5</v>
      </c>
      <c r="L26" s="8" t="n">
        <v>300</v>
      </c>
    </row>
    <row r="27" customFormat="false" ht="15" hidden="false" customHeight="false" outlineLevel="0" collapsed="false">
      <c r="A27" s="12" t="s">
        <v>60</v>
      </c>
      <c r="B27" s="6" t="s">
        <v>65</v>
      </c>
      <c r="C27" s="6" t="s">
        <v>66</v>
      </c>
      <c r="D27" s="22" t="n">
        <f aca="false">(1.25+3*10)/4</f>
        <v>7.8125</v>
      </c>
      <c r="E27" s="8" t="n">
        <v>75</v>
      </c>
      <c r="F27" s="9" t="n">
        <f aca="false">E27/D27</f>
        <v>9.6</v>
      </c>
      <c r="G27" s="22" t="n">
        <f aca="false">D27/E27</f>
        <v>0.104166666666667</v>
      </c>
      <c r="H27" s="24" t="s">
        <v>172</v>
      </c>
      <c r="I27" s="9" t="n">
        <f aca="false">100*($B$5*((E27-MIN($E$9:$E$57))/(MAX($E$9:$E$57)-MIN($E$9:$E$57)))+$D$5*((K27-MIN($K$9:$K$57))/(MAX($K$9:$K$57)-MIN($K$9:$K$57)))+$F$5*((L27-MIN($L$9:$L$57))/(MAX($L$9:$L$57)-MIN($L$9:$L$57)))+$H$5*((MAX($D$9:$D$57)-D27)/(MAX($D$9:$D$57)-MIN($D$9:$D$57))))</f>
        <v>54.5393618790026</v>
      </c>
      <c r="J27" s="8" t="n">
        <f aca="false">RANK(I27,$I$9:$I$57,0)</f>
        <v>29</v>
      </c>
      <c r="K27" s="9" t="n">
        <v>55</v>
      </c>
      <c r="L27" s="8" t="n">
        <v>100</v>
      </c>
    </row>
    <row r="28" customFormat="false" ht="15" hidden="false" customHeight="false" outlineLevel="0" collapsed="false">
      <c r="A28" s="12" t="s">
        <v>60</v>
      </c>
      <c r="B28" s="6" t="s">
        <v>73</v>
      </c>
      <c r="C28" s="6" t="s">
        <v>74</v>
      </c>
      <c r="D28" s="22" t="n">
        <f aca="false">(0.72+3*0.72)/4</f>
        <v>0.72</v>
      </c>
      <c r="E28" s="8" t="n">
        <v>72</v>
      </c>
      <c r="F28" s="9" t="n">
        <f aca="false">E28/D28</f>
        <v>100</v>
      </c>
      <c r="G28" s="22" t="n">
        <f aca="false">D28/E28</f>
        <v>0.01</v>
      </c>
      <c r="H28" s="24" t="s">
        <v>172</v>
      </c>
      <c r="I28" s="9" t="n">
        <f aca="false">100*($B$5*((E28-MIN($E$9:$E$57))/(MAX($E$9:$E$57)-MIN($E$9:$E$57)))+$D$5*((K28-MIN($K$9:$K$57))/(MAX($K$9:$K$57)-MIN($K$9:$K$57)))+$F$5*((L28-MIN($L$9:$L$57))/(MAX($L$9:$L$57)-MIN($L$9:$L$57)))+$H$5*((MAX($D$9:$D$57)-D28)/(MAX($D$9:$D$57)-MIN($D$9:$D$57))))</f>
        <v>58.6359641747731</v>
      </c>
      <c r="J28" s="8" t="n">
        <f aca="false">RANK(I28,$I$9:$I$57,0)</f>
        <v>25</v>
      </c>
      <c r="K28" s="9" t="n">
        <v>50</v>
      </c>
      <c r="L28" s="8" t="n">
        <v>80</v>
      </c>
    </row>
    <row r="29" customFormat="false" ht="15" hidden="false" customHeight="false" outlineLevel="0" collapsed="false">
      <c r="A29" s="12" t="s">
        <v>60</v>
      </c>
      <c r="B29" s="6" t="s">
        <v>73</v>
      </c>
      <c r="C29" s="6" t="s">
        <v>79</v>
      </c>
      <c r="D29" s="22" t="n">
        <f aca="false">(0.24+3*0.97)/4</f>
        <v>0.7875</v>
      </c>
      <c r="E29" s="8" t="n">
        <v>70</v>
      </c>
      <c r="F29" s="9" t="n">
        <f aca="false">E29/D29</f>
        <v>88.8888888888889</v>
      </c>
      <c r="G29" s="22" t="n">
        <f aca="false">D29/E29</f>
        <v>0.01125</v>
      </c>
      <c r="H29" s="24" t="s">
        <v>172</v>
      </c>
      <c r="I29" s="9" t="n">
        <f aca="false">100*($B$5*((E29-MIN($E$9:$E$57))/(MAX($E$9:$E$57)-MIN($E$9:$E$57)))+$D$5*((K29-MIN($K$9:$K$57))/(MAX($K$9:$K$57)-MIN($K$9:$K$57)))+$F$5*((L29-MIN($L$9:$L$57))/(MAX($L$9:$L$57)-MIN($L$9:$L$57)))+$H$5*((MAX($D$9:$D$57)-D29)/(MAX($D$9:$D$57)-MIN($D$9:$D$57))))</f>
        <v>57.5109485539356</v>
      </c>
      <c r="J29" s="8" t="n">
        <f aca="false">RANK(I29,$I$9:$I$57,0)</f>
        <v>26</v>
      </c>
      <c r="K29" s="9" t="n">
        <v>48</v>
      </c>
      <c r="L29" s="8" t="n">
        <v>110</v>
      </c>
    </row>
    <row r="30" customFormat="false" ht="15" hidden="false" customHeight="false" outlineLevel="0" collapsed="false">
      <c r="A30" s="12" t="s">
        <v>60</v>
      </c>
      <c r="B30" s="6" t="s">
        <v>70</v>
      </c>
      <c r="C30" s="6" t="s">
        <v>71</v>
      </c>
      <c r="D30" s="22" t="n">
        <f aca="false">(3+3*15)/4</f>
        <v>12</v>
      </c>
      <c r="E30" s="8" t="n">
        <v>73</v>
      </c>
      <c r="F30" s="9" t="n">
        <f aca="false">E30/D30</f>
        <v>6.08333333333333</v>
      </c>
      <c r="G30" s="22" t="n">
        <f aca="false">D30/E30</f>
        <v>0.164383561643836</v>
      </c>
      <c r="H30" s="24" t="s">
        <v>172</v>
      </c>
      <c r="I30" s="9" t="n">
        <f aca="false">100*($B$5*((E30-MIN($E$9:$E$57))/(MAX($E$9:$E$57)-MIN($E$9:$E$57)))+$D$5*((K30-MIN($K$9:$K$57))/(MAX($K$9:$K$57)-MIN($K$9:$K$57)))+$F$5*((L30-MIN($L$9:$L$57))/(MAX($L$9:$L$57)-MIN($L$9:$L$57)))+$H$5*((MAX($D$9:$D$57)-D30)/(MAX($D$9:$D$57)-MIN($D$9:$D$57))))</f>
        <v>42.9799857597341</v>
      </c>
      <c r="J30" s="8" t="n">
        <f aca="false">RANK(I30,$I$9:$I$57,0)</f>
        <v>42</v>
      </c>
      <c r="K30" s="9" t="n">
        <v>45</v>
      </c>
      <c r="L30" s="8" t="n">
        <v>70</v>
      </c>
    </row>
    <row r="31" customFormat="false" ht="15" hidden="false" customHeight="false" outlineLevel="0" collapsed="false">
      <c r="A31" s="12" t="s">
        <v>60</v>
      </c>
      <c r="B31" s="6" t="s">
        <v>57</v>
      </c>
      <c r="C31" s="6" t="s">
        <v>76</v>
      </c>
      <c r="D31" s="22" t="n">
        <f aca="false">(2+3*6)/4</f>
        <v>5</v>
      </c>
      <c r="E31" s="8" t="n">
        <v>72</v>
      </c>
      <c r="F31" s="9" t="n">
        <f aca="false">E31/D31</f>
        <v>14.4</v>
      </c>
      <c r="G31" s="22" t="n">
        <f aca="false">D31/E31</f>
        <v>0.0694444444444445</v>
      </c>
      <c r="H31" s="24" t="s">
        <v>172</v>
      </c>
      <c r="I31" s="9" t="n">
        <f aca="false">100*($B$5*((E31-MIN($E$9:$E$57))/(MAX($E$9:$E$57)-MIN($E$9:$E$57)))+$D$5*((K31-MIN($K$9:$K$57))/(MAX($K$9:$K$57)-MIN($K$9:$K$57)))+$F$5*((L31-MIN($L$9:$L$57))/(MAX($L$9:$L$57)-MIN($L$9:$L$57)))+$H$5*((MAX($D$9:$D$57)-D31)/(MAX($D$9:$D$57)-MIN($D$9:$D$57))))</f>
        <v>50.6488302118199</v>
      </c>
      <c r="J31" s="8" t="n">
        <f aca="false">RANK(I31,$I$9:$I$57,0)</f>
        <v>33</v>
      </c>
      <c r="K31" s="9" t="n">
        <v>45</v>
      </c>
      <c r="L31" s="8" t="n">
        <v>60</v>
      </c>
    </row>
    <row r="32" customFormat="false" ht="15" hidden="false" customHeight="false" outlineLevel="0" collapsed="false">
      <c r="A32" s="12" t="s">
        <v>60</v>
      </c>
      <c r="B32" s="6" t="s">
        <v>57</v>
      </c>
      <c r="C32" s="6" t="s">
        <v>68</v>
      </c>
      <c r="D32" s="22" t="n">
        <f aca="false">(0.4+3*2)/4</f>
        <v>1.6</v>
      </c>
      <c r="E32" s="8" t="n">
        <v>74</v>
      </c>
      <c r="F32" s="9" t="n">
        <f aca="false">E32/D32</f>
        <v>46.25</v>
      </c>
      <c r="G32" s="22" t="n">
        <f aca="false">D32/E32</f>
        <v>0.0216216216216216</v>
      </c>
      <c r="H32" s="24" t="s">
        <v>172</v>
      </c>
      <c r="I32" s="9" t="n">
        <f aca="false">100*($B$5*((E32-MIN($E$9:$E$57))/(MAX($E$9:$E$57)-MIN($E$9:$E$57)))+$D$5*((K32-MIN($K$9:$K$57))/(MAX($K$9:$K$57)-MIN($K$9:$K$57)))+$F$5*((L32-MIN($L$9:$L$57))/(MAX($L$9:$L$57)-MIN($L$9:$L$57)))+$H$5*((MAX($D$9:$D$57)-D32)/(MAX($D$9:$D$57)-MIN($D$9:$D$57))))</f>
        <v>62.300255574446</v>
      </c>
      <c r="J32" s="8" t="n">
        <f aca="false">RANK(I32,$I$9:$I$57,0)</f>
        <v>19</v>
      </c>
      <c r="K32" s="9" t="n">
        <v>60</v>
      </c>
      <c r="L32" s="8" t="n">
        <v>70</v>
      </c>
    </row>
    <row r="33" customFormat="false" ht="15" hidden="false" customHeight="false" outlineLevel="0" collapsed="false">
      <c r="A33" s="12" t="s">
        <v>60</v>
      </c>
      <c r="B33" s="6" t="s">
        <v>57</v>
      </c>
      <c r="C33" s="6" t="s">
        <v>84</v>
      </c>
      <c r="D33" s="22" t="n">
        <f aca="false">(0.5+3*1.5)/4</f>
        <v>1.25</v>
      </c>
      <c r="E33" s="8" t="n">
        <v>68</v>
      </c>
      <c r="F33" s="9" t="n">
        <f aca="false">E33/D33</f>
        <v>54.4</v>
      </c>
      <c r="G33" s="22" t="n">
        <f aca="false">D33/E33</f>
        <v>0.0183823529411765</v>
      </c>
      <c r="H33" s="24" t="s">
        <v>172</v>
      </c>
      <c r="I33" s="9" t="n">
        <f aca="false">100*($B$5*((E33-MIN($E$9:$E$57))/(MAX($E$9:$E$57)-MIN($E$9:$E$57)))+$D$5*((K33-MIN($K$9:$K$57))/(MAX($K$9:$K$57)-MIN($K$9:$K$57)))+$F$5*((L33-MIN($L$9:$L$57))/(MAX($L$9:$L$57)-MIN($L$9:$L$57)))+$H$5*((MAX($D$9:$D$57)-D33)/(MAX($D$9:$D$57)-MIN($D$9:$D$57))))</f>
        <v>53.5975493301326</v>
      </c>
      <c r="J33" s="8" t="n">
        <f aca="false">RANK(I33,$I$9:$I$57,0)</f>
        <v>31</v>
      </c>
      <c r="K33" s="9" t="n">
        <v>45</v>
      </c>
      <c r="L33" s="8" t="n">
        <v>90</v>
      </c>
    </row>
    <row r="34" customFormat="false" ht="15" hidden="false" customHeight="false" outlineLevel="0" collapsed="false">
      <c r="A34" s="12" t="s">
        <v>60</v>
      </c>
      <c r="B34" s="6" t="s">
        <v>81</v>
      </c>
      <c r="C34" s="6" t="s">
        <v>82</v>
      </c>
      <c r="D34" s="22" t="n">
        <f aca="false">(0.6+3*6)/4</f>
        <v>4.65</v>
      </c>
      <c r="E34" s="8" t="n">
        <v>70</v>
      </c>
      <c r="F34" s="9" t="n">
        <f aca="false">E34/D34</f>
        <v>15.0537634408602</v>
      </c>
      <c r="G34" s="22" t="n">
        <f aca="false">D34/E34</f>
        <v>0.0664285714285714</v>
      </c>
      <c r="H34" s="24" t="s">
        <v>172</v>
      </c>
      <c r="I34" s="9" t="n">
        <f aca="false">100*($B$5*((E34-MIN($E$9:$E$57))/(MAX($E$9:$E$57)-MIN($E$9:$E$57)))+$D$5*((K34-MIN($K$9:$K$57))/(MAX($K$9:$K$57)-MIN($K$9:$K$57)))+$F$5*((L34-MIN($L$9:$L$57))/(MAX($L$9:$L$57)-MIN($L$9:$L$57)))+$H$5*((MAX($D$9:$D$57)-D34)/(MAX($D$9:$D$57)-MIN($D$9:$D$57))))</f>
        <v>48.168824344053</v>
      </c>
      <c r="J34" s="8" t="n">
        <f aca="false">RANK(I34,$I$9:$I$57,0)</f>
        <v>37</v>
      </c>
      <c r="K34" s="9" t="n">
        <v>40</v>
      </c>
      <c r="L34" s="8" t="n">
        <v>70</v>
      </c>
    </row>
    <row r="35" customFormat="false" ht="15" hidden="false" customHeight="false" outlineLevel="0" collapsed="false">
      <c r="A35" s="12" t="s">
        <v>60</v>
      </c>
      <c r="B35" s="6" t="s">
        <v>81</v>
      </c>
      <c r="C35" s="6" t="s">
        <v>86</v>
      </c>
      <c r="D35" s="22" t="n">
        <f aca="false">(2.5+3*10)/4</f>
        <v>8.125</v>
      </c>
      <c r="E35" s="8" t="n">
        <v>68</v>
      </c>
      <c r="F35" s="9" t="n">
        <f aca="false">E35/D35</f>
        <v>8.36923076923077</v>
      </c>
      <c r="G35" s="22" t="n">
        <f aca="false">D35/E35</f>
        <v>0.119485294117647</v>
      </c>
      <c r="H35" s="24" t="s">
        <v>172</v>
      </c>
      <c r="I35" s="9" t="n">
        <f aca="false">100*($B$5*((E35-MIN($E$9:$E$57))/(MAX($E$9:$E$57)-MIN($E$9:$E$57)))+$D$5*((K35-MIN($K$9:$K$57))/(MAX($K$9:$K$57)-MIN($K$9:$K$57)))+$F$5*((L35-MIN($L$9:$L$57))/(MAX($L$9:$L$57)-MIN($L$9:$L$57)))+$H$5*((MAX($D$9:$D$57)-D35)/(MAX($D$9:$D$57)-MIN($D$9:$D$57))))</f>
        <v>42.16296467437</v>
      </c>
      <c r="J35" s="8" t="n">
        <f aca="false">RANK(I35,$I$9:$I$57,0)</f>
        <v>45</v>
      </c>
      <c r="K35" s="9" t="n">
        <v>40</v>
      </c>
      <c r="L35" s="8" t="n">
        <v>65</v>
      </c>
    </row>
    <row r="36" customFormat="false" ht="15" hidden="false" customHeight="false" outlineLevel="0" collapsed="false">
      <c r="A36" s="12" t="s">
        <v>60</v>
      </c>
      <c r="B36" s="6" t="s">
        <v>30</v>
      </c>
      <c r="C36" s="6" t="s">
        <v>63</v>
      </c>
      <c r="D36" s="22" t="n">
        <f aca="false">(0.58+3*1.68)/4</f>
        <v>1.405</v>
      </c>
      <c r="E36" s="8" t="n">
        <v>76</v>
      </c>
      <c r="F36" s="9" t="n">
        <f aca="false">E36/D36</f>
        <v>54.0925266903915</v>
      </c>
      <c r="G36" s="22" t="n">
        <f aca="false">D36/E36</f>
        <v>0.0184868421052632</v>
      </c>
      <c r="H36" s="24" t="s">
        <v>172</v>
      </c>
      <c r="I36" s="9" t="n">
        <f aca="false">100*($B$5*((E36-MIN($E$9:$E$57))/(MAX($E$9:$E$57)-MIN($E$9:$E$57)))+$D$5*((K36-MIN($K$9:$K$57))/(MAX($K$9:$K$57)-MIN($K$9:$K$57)))+$F$5*((L36-MIN($L$9:$L$57))/(MAX($L$9:$L$57)-MIN($L$9:$L$57)))+$H$5*((MAX($D$9:$D$57)-D36)/(MAX($D$9:$D$57)-MIN($D$9:$D$57))))</f>
        <v>64.5023657302981</v>
      </c>
      <c r="J36" s="8" t="n">
        <f aca="false">RANK(I36,$I$9:$I$57,0)</f>
        <v>17</v>
      </c>
      <c r="K36" s="9" t="n">
        <v>62.4</v>
      </c>
      <c r="L36" s="8" t="n">
        <v>60</v>
      </c>
    </row>
    <row r="37" customFormat="false" ht="15" hidden="false" customHeight="false" outlineLevel="0" collapsed="false">
      <c r="A37" s="14" t="s">
        <v>88</v>
      </c>
      <c r="B37" s="6" t="s">
        <v>14</v>
      </c>
      <c r="C37" s="6" t="s">
        <v>102</v>
      </c>
      <c r="D37" s="22" t="n">
        <f aca="false">(0.8+3*4)/4</f>
        <v>3.2</v>
      </c>
      <c r="E37" s="8" t="n">
        <v>65</v>
      </c>
      <c r="F37" s="9" t="n">
        <f aca="false">E37/D37</f>
        <v>20.3125</v>
      </c>
      <c r="G37" s="22" t="n">
        <f aca="false">D37/E37</f>
        <v>0.0492307692307692</v>
      </c>
      <c r="H37" s="24" t="s">
        <v>172</v>
      </c>
      <c r="I37" s="9" t="n">
        <f aca="false">100*($B$5*((E37-MIN($E$9:$E$57))/(MAX($E$9:$E$57)-MIN($E$9:$E$57)))+$D$5*((K37-MIN($K$9:$K$57))/(MAX($K$9:$K$57)-MIN($K$9:$K$57)))+$F$5*((L37-MIN($L$9:$L$57))/(MAX($L$9:$L$57)-MIN($L$9:$L$57)))+$H$5*((MAX($D$9:$D$57)-D37)/(MAX($D$9:$D$57)-MIN($D$9:$D$57))))</f>
        <v>51.5362379814018</v>
      </c>
      <c r="J37" s="8" t="n">
        <f aca="false">RANK(I37,$I$9:$I$57,0)</f>
        <v>32</v>
      </c>
      <c r="K37" s="9" t="n">
        <v>40.5</v>
      </c>
      <c r="L37" s="8" t="n">
        <v>200</v>
      </c>
    </row>
    <row r="38" customFormat="false" ht="15" hidden="false" customHeight="false" outlineLevel="0" collapsed="false">
      <c r="A38" s="14" t="s">
        <v>88</v>
      </c>
      <c r="B38" s="6" t="s">
        <v>73</v>
      </c>
      <c r="C38" s="6" t="s">
        <v>98</v>
      </c>
      <c r="D38" s="22" t="n">
        <f aca="false">(0.17+3*0.66)/4</f>
        <v>0.5375</v>
      </c>
      <c r="E38" s="8" t="n">
        <v>68</v>
      </c>
      <c r="F38" s="9" t="n">
        <f aca="false">E38/D38</f>
        <v>126.511627906977</v>
      </c>
      <c r="G38" s="22" t="n">
        <f aca="false">D38/E38</f>
        <v>0.00790441176470588</v>
      </c>
      <c r="H38" s="24" t="s">
        <v>172</v>
      </c>
      <c r="I38" s="9" t="n">
        <f aca="false">100*($B$5*((E38-MIN($E$9:$E$57))/(MAX($E$9:$E$57)-MIN($E$9:$E$57)))+$D$5*((K38-MIN($K$9:$K$57))/(MAX($K$9:$K$57)-MIN($K$9:$K$57)))+$F$5*((L38-MIN($L$9:$L$57))/(MAX($L$9:$L$57)-MIN($L$9:$L$57)))+$H$5*((MAX($D$9:$D$57)-D38)/(MAX($D$9:$D$57)-MIN($D$9:$D$57))))</f>
        <v>53.7960361939192</v>
      </c>
      <c r="J38" s="8" t="n">
        <f aca="false">RANK(I38,$I$9:$I$57,0)</f>
        <v>30</v>
      </c>
      <c r="K38" s="9" t="n">
        <v>40</v>
      </c>
      <c r="L38" s="8" t="n">
        <v>120</v>
      </c>
    </row>
    <row r="39" customFormat="false" ht="15" hidden="false" customHeight="false" outlineLevel="0" collapsed="false">
      <c r="A39" s="14" t="s">
        <v>88</v>
      </c>
      <c r="B39" s="6" t="s">
        <v>65</v>
      </c>
      <c r="C39" s="6" t="s">
        <v>104</v>
      </c>
      <c r="D39" s="22" t="n">
        <f aca="false">(0.3+3*2.5)/4</f>
        <v>1.95</v>
      </c>
      <c r="E39" s="8" t="n">
        <v>65</v>
      </c>
      <c r="F39" s="9" t="n">
        <f aca="false">E39/D39</f>
        <v>33.3333333333333</v>
      </c>
      <c r="G39" s="22" t="n">
        <f aca="false">D39/E39</f>
        <v>0.03</v>
      </c>
      <c r="H39" s="24" t="s">
        <v>172</v>
      </c>
      <c r="I39" s="9" t="n">
        <f aca="false">100*($B$5*((E39-MIN($E$9:$E$57))/(MAX($E$9:$E$57)-MIN($E$9:$E$57)))+$D$5*((K39-MIN($K$9:$K$57))/(MAX($K$9:$K$57)-MIN($K$9:$K$57)))+$F$5*((L39-MIN($L$9:$L$57))/(MAX($L$9:$L$57)-MIN($L$9:$L$57)))+$H$5*((MAX($D$9:$D$57)-D39)/(MAX($D$9:$D$57)-MIN($D$9:$D$57))))</f>
        <v>49.1471253475383</v>
      </c>
      <c r="J39" s="8" t="n">
        <f aca="false">RANK(I39,$I$9:$I$57,0)</f>
        <v>35</v>
      </c>
      <c r="K39" s="9" t="n">
        <v>35</v>
      </c>
      <c r="L39" s="8" t="n">
        <v>150</v>
      </c>
    </row>
    <row r="40" customFormat="false" ht="15" hidden="false" customHeight="false" outlineLevel="0" collapsed="false">
      <c r="A40" s="14" t="s">
        <v>88</v>
      </c>
      <c r="B40" s="6" t="s">
        <v>65</v>
      </c>
      <c r="C40" s="6" t="s">
        <v>108</v>
      </c>
      <c r="D40" s="22" t="n">
        <f aca="false">(0.3+3*2.5)/4</f>
        <v>1.95</v>
      </c>
      <c r="E40" s="8" t="n">
        <v>64</v>
      </c>
      <c r="F40" s="9" t="n">
        <f aca="false">E40/D40</f>
        <v>32.8205128205128</v>
      </c>
      <c r="G40" s="22" t="n">
        <f aca="false">D40/E40</f>
        <v>0.03046875</v>
      </c>
      <c r="H40" s="24" t="s">
        <v>172</v>
      </c>
      <c r="I40" s="9" t="n">
        <f aca="false">100*($B$5*((E40-MIN($E$9:$E$57))/(MAX($E$9:$E$57)-MIN($E$9:$E$57)))+$D$5*((K40-MIN($K$9:$K$57))/(MAX($K$9:$K$57)-MIN($K$9:$K$57)))+$F$5*((L40-MIN($L$9:$L$57))/(MAX($L$9:$L$57)-MIN($L$9:$L$57)))+$H$5*((MAX($D$9:$D$57)-D40)/(MAX($D$9:$D$57)-MIN($D$9:$D$57))))</f>
        <v>47.6506218510348</v>
      </c>
      <c r="J40" s="8" t="n">
        <f aca="false">RANK(I40,$I$9:$I$57,0)</f>
        <v>38</v>
      </c>
      <c r="K40" s="9" t="n">
        <v>35</v>
      </c>
      <c r="L40" s="8" t="n">
        <v>130</v>
      </c>
    </row>
    <row r="41" customFormat="false" ht="15" hidden="false" customHeight="false" outlineLevel="0" collapsed="false">
      <c r="A41" s="14" t="s">
        <v>88</v>
      </c>
      <c r="B41" s="6" t="s">
        <v>92</v>
      </c>
      <c r="C41" s="6" t="s">
        <v>93</v>
      </c>
      <c r="D41" s="22" t="n">
        <f aca="false">(0.15+3*0.65)/4</f>
        <v>0.525</v>
      </c>
      <c r="E41" s="8" t="n">
        <v>72</v>
      </c>
      <c r="F41" s="9" t="n">
        <f aca="false">E41/D41</f>
        <v>137.142857142857</v>
      </c>
      <c r="G41" s="22" t="n">
        <f aca="false">D41/E41</f>
        <v>0.00729166666666667</v>
      </c>
      <c r="H41" s="23" t="s">
        <v>171</v>
      </c>
      <c r="I41" s="9" t="n">
        <f aca="false">100*($B$5*((E41-MIN($E$9:$E$57))/(MAX($E$9:$E$57)-MIN($E$9:$E$57)))+$D$5*((K41-MIN($K$9:$K$57))/(MAX($K$9:$K$57)-MIN($K$9:$K$57)))+$F$5*((L41-MIN($L$9:$L$57))/(MAX($L$9:$L$57)-MIN($L$9:$L$57)))+$H$5*((MAX($D$9:$D$57)-D41)/(MAX($D$9:$D$57)-MIN($D$9:$D$57))))</f>
        <v>58.9101560950146</v>
      </c>
      <c r="J41" s="8" t="n">
        <f aca="false">RANK(I41,$I$9:$I$57,0)</f>
        <v>24</v>
      </c>
      <c r="K41" s="9" t="n">
        <v>48</v>
      </c>
      <c r="L41" s="8" t="n">
        <v>100</v>
      </c>
    </row>
    <row r="42" customFormat="false" ht="15" hidden="false" customHeight="false" outlineLevel="0" collapsed="false">
      <c r="A42" s="14" t="s">
        <v>88</v>
      </c>
      <c r="B42" s="6" t="s">
        <v>92</v>
      </c>
      <c r="C42" s="6" t="s">
        <v>112</v>
      </c>
      <c r="D42" s="22" t="n">
        <f aca="false">(0.2+3*0.6)/4</f>
        <v>0.5</v>
      </c>
      <c r="E42" s="8" t="n">
        <v>60</v>
      </c>
      <c r="F42" s="9" t="n">
        <f aca="false">E42/D42</f>
        <v>120</v>
      </c>
      <c r="G42" s="22" t="n">
        <f aca="false">D42/E42</f>
        <v>0.00833333333333333</v>
      </c>
      <c r="H42" s="24" t="s">
        <v>172</v>
      </c>
      <c r="I42" s="9" t="n">
        <f aca="false">100*($B$5*((E42-MIN($E$9:$E$57))/(MAX($E$9:$E$57)-MIN($E$9:$E$57)))+$D$5*((K42-MIN($K$9:$K$57))/(MAX($K$9:$K$57)-MIN($K$9:$K$57)))+$F$5*((L42-MIN($L$9:$L$57))/(MAX($L$9:$L$57)-MIN($L$9:$L$57)))+$H$5*((MAX($D$9:$D$57)-D42)/(MAX($D$9:$D$57)-MIN($D$9:$D$57))))</f>
        <v>45.0958999316327</v>
      </c>
      <c r="J42" s="8" t="n">
        <f aca="false">RANK(I42,$I$9:$I$57,0)</f>
        <v>40</v>
      </c>
      <c r="K42" s="9" t="n">
        <v>30</v>
      </c>
      <c r="L42" s="8" t="n">
        <v>140</v>
      </c>
    </row>
    <row r="43" customFormat="false" ht="15" hidden="false" customHeight="false" outlineLevel="0" collapsed="false">
      <c r="A43" s="14" t="s">
        <v>88</v>
      </c>
      <c r="B43" s="6" t="s">
        <v>95</v>
      </c>
      <c r="C43" s="6" t="s">
        <v>96</v>
      </c>
      <c r="D43" s="22" t="n">
        <f aca="false">(0.15+3*0.6)/4</f>
        <v>0.4875</v>
      </c>
      <c r="E43" s="8" t="n">
        <v>70</v>
      </c>
      <c r="F43" s="9" t="n">
        <f aca="false">E43/D43</f>
        <v>143.589743589744</v>
      </c>
      <c r="G43" s="22" t="n">
        <f aca="false">D43/E43</f>
        <v>0.00696428571428571</v>
      </c>
      <c r="H43" s="23" t="s">
        <v>171</v>
      </c>
      <c r="I43" s="9" t="n">
        <f aca="false">100*($B$5*((E43-MIN($E$9:$E$57))/(MAX($E$9:$E$57)-MIN($E$9:$E$57)))+$D$5*((K43-MIN($K$9:$K$57))/(MAX($K$9:$K$57)-MIN($K$9:$K$57)))+$F$5*((L43-MIN($L$9:$L$57))/(MAX($L$9:$L$57)-MIN($L$9:$L$57)))+$H$5*((MAX($D$9:$D$57)-D43)/(MAX($D$9:$D$57)-MIN($D$9:$D$57))))</f>
        <v>64.7511709892639</v>
      </c>
      <c r="J43" s="8" t="n">
        <f aca="false">RANK(I43,$I$9:$I$57,0)</f>
        <v>16</v>
      </c>
      <c r="K43" s="9" t="n">
        <v>62.4</v>
      </c>
      <c r="L43" s="8" t="n">
        <v>150</v>
      </c>
    </row>
    <row r="44" customFormat="false" ht="15" hidden="false" customHeight="false" outlineLevel="0" collapsed="false">
      <c r="A44" s="14" t="s">
        <v>88</v>
      </c>
      <c r="B44" s="6" t="s">
        <v>95</v>
      </c>
      <c r="C44" s="6" t="s">
        <v>110</v>
      </c>
      <c r="D44" s="22" t="n">
        <f aca="false">(0.07+3*0.3)/4</f>
        <v>0.2425</v>
      </c>
      <c r="E44" s="8" t="n">
        <v>62</v>
      </c>
      <c r="F44" s="9" t="n">
        <f aca="false">E44/D44</f>
        <v>255.670103092784</v>
      </c>
      <c r="G44" s="22" t="n">
        <f aca="false">D44/E44</f>
        <v>0.00391129032258065</v>
      </c>
      <c r="H44" s="23" t="s">
        <v>171</v>
      </c>
      <c r="I44" s="9" t="n">
        <f aca="false">100*($B$5*((E44-MIN($E$9:$E$57))/(MAX($E$9:$E$57)-MIN($E$9:$E$57)))+$D$5*((K44-MIN($K$9:$K$57))/(MAX($K$9:$K$57)-MIN($K$9:$K$57)))+$F$5*((L44-MIN($L$9:$L$57))/(MAX($L$9:$L$57)-MIN($L$9:$L$57)))+$H$5*((MAX($D$9:$D$57)-D44)/(MAX($D$9:$D$57)-MIN($D$9:$D$57))))</f>
        <v>56.5775929173301</v>
      </c>
      <c r="J44" s="8" t="n">
        <f aca="false">RANK(I44,$I$9:$I$57,0)</f>
        <v>28</v>
      </c>
      <c r="K44" s="9" t="n">
        <v>50</v>
      </c>
      <c r="L44" s="8" t="n">
        <v>200</v>
      </c>
    </row>
    <row r="45" customFormat="false" ht="15" hidden="false" customHeight="false" outlineLevel="0" collapsed="false">
      <c r="A45" s="14" t="s">
        <v>88</v>
      </c>
      <c r="B45" s="6" t="s">
        <v>48</v>
      </c>
      <c r="C45" s="6" t="s">
        <v>106</v>
      </c>
      <c r="D45" s="22" t="n">
        <f aca="false">(0.15+3*0.6)/4</f>
        <v>0.4875</v>
      </c>
      <c r="E45" s="8" t="n">
        <v>65</v>
      </c>
      <c r="F45" s="9" t="n">
        <f aca="false">E45/D45</f>
        <v>133.333333333333</v>
      </c>
      <c r="G45" s="22" t="n">
        <f aca="false">D45/E45</f>
        <v>0.0075</v>
      </c>
      <c r="H45" s="24" t="s">
        <v>172</v>
      </c>
      <c r="I45" s="9" t="n">
        <f aca="false">100*($B$5*((E45-MIN($E$9:$E$57))/(MAX($E$9:$E$57)-MIN($E$9:$E$57)))+$D$5*((K45-MIN($K$9:$K$57))/(MAX($K$9:$K$57)-MIN($K$9:$K$57)))+$F$5*((L45-MIN($L$9:$L$57))/(MAX($L$9:$L$57)-MIN($L$9:$L$57)))+$H$5*((MAX($D$9:$D$57)-D45)/(MAX($D$9:$D$57)-MIN($D$9:$D$57))))</f>
        <v>57.2242748085216</v>
      </c>
      <c r="J45" s="8" t="n">
        <f aca="false">RANK(I45,$I$9:$I$57,0)</f>
        <v>27</v>
      </c>
      <c r="K45" s="9" t="n">
        <v>55</v>
      </c>
      <c r="L45" s="8" t="n">
        <v>120</v>
      </c>
    </row>
    <row r="46" customFormat="false" ht="15" hidden="false" customHeight="false" outlineLevel="0" collapsed="false">
      <c r="A46" s="14" t="s">
        <v>88</v>
      </c>
      <c r="B46" s="6" t="s">
        <v>48</v>
      </c>
      <c r="C46" s="6" t="s">
        <v>100</v>
      </c>
      <c r="D46" s="22" t="n">
        <f aca="false">(0.15+3*0.6)/4</f>
        <v>0.4875</v>
      </c>
      <c r="E46" s="8" t="n">
        <v>67</v>
      </c>
      <c r="F46" s="9" t="n">
        <f aca="false">E46/D46</f>
        <v>137.435897435897</v>
      </c>
      <c r="G46" s="22" t="n">
        <f aca="false">D46/E46</f>
        <v>0.00727611940298507</v>
      </c>
      <c r="H46" s="24" t="s">
        <v>172</v>
      </c>
      <c r="I46" s="9" t="n">
        <f aca="false">100*($B$5*((E46-MIN($E$9:$E$57))/(MAX($E$9:$E$57)-MIN($E$9:$E$57)))+$D$5*((K46-MIN($K$9:$K$57))/(MAX($K$9:$K$57)-MIN($K$9:$K$57)))+$F$5*((L46-MIN($L$9:$L$57))/(MAX($L$9:$L$57)-MIN($L$9:$L$57)))+$H$5*((MAX($D$9:$D$57)-D46)/(MAX($D$9:$D$57)-MIN($D$9:$D$57))))</f>
        <v>61.6521930441321</v>
      </c>
      <c r="J46" s="8" t="n">
        <f aca="false">RANK(I46,$I$9:$I$57,0)</f>
        <v>21</v>
      </c>
      <c r="K46" s="9" t="n">
        <v>62</v>
      </c>
      <c r="L46" s="8" t="n">
        <v>130</v>
      </c>
    </row>
    <row r="47" customFormat="false" ht="15" hidden="false" customHeight="false" outlineLevel="0" collapsed="false">
      <c r="A47" s="14" t="s">
        <v>88</v>
      </c>
      <c r="B47" s="6" t="s">
        <v>89</v>
      </c>
      <c r="C47" s="6" t="s">
        <v>90</v>
      </c>
      <c r="D47" s="22" t="n">
        <f aca="false">(0.3+3*1.2)/4</f>
        <v>0.975</v>
      </c>
      <c r="E47" s="8" t="n">
        <v>78</v>
      </c>
      <c r="F47" s="9" t="n">
        <f aca="false">E47/D47</f>
        <v>80</v>
      </c>
      <c r="G47" s="22" t="n">
        <f aca="false">D47/E47</f>
        <v>0.0125</v>
      </c>
      <c r="H47" s="24" t="s">
        <v>172</v>
      </c>
      <c r="I47" s="9" t="n">
        <f aca="false">100*($B$5*((E47-MIN($E$9:$E$57))/(MAX($E$9:$E$57)-MIN($E$9:$E$57)))+$D$5*((K47-MIN($K$9:$K$57))/(MAX($K$9:$K$57)-MIN($K$9:$K$57)))+$F$5*((L47-MIN($L$9:$L$57))/(MAX($L$9:$L$57)-MIN($L$9:$L$57)))+$H$5*((MAX($D$9:$D$57)-D47)/(MAX($D$9:$D$57)-MIN($D$9:$D$57))))</f>
        <v>72.3247014092087</v>
      </c>
      <c r="J47" s="8" t="n">
        <f aca="false">RANK(I47,$I$9:$I$57,0)</f>
        <v>6</v>
      </c>
      <c r="K47" s="9" t="n">
        <v>74</v>
      </c>
      <c r="L47" s="8" t="n">
        <v>100</v>
      </c>
    </row>
    <row r="48" customFormat="false" ht="15" hidden="false" customHeight="false" outlineLevel="0" collapsed="false">
      <c r="A48" s="14" t="s">
        <v>88</v>
      </c>
      <c r="B48" s="6" t="s">
        <v>57</v>
      </c>
      <c r="C48" s="6" t="s">
        <v>114</v>
      </c>
      <c r="D48" s="22" t="n">
        <f aca="false">(0.2+3*0.2)/4</f>
        <v>0.2</v>
      </c>
      <c r="E48" s="8" t="n">
        <v>60</v>
      </c>
      <c r="F48" s="9" t="n">
        <f aca="false">E48/D48</f>
        <v>300</v>
      </c>
      <c r="G48" s="22" t="n">
        <f aca="false">D48/E48</f>
        <v>0.00333333333333333</v>
      </c>
      <c r="H48" s="23" t="s">
        <v>171</v>
      </c>
      <c r="I48" s="9" t="n">
        <f aca="false">100*($B$5*((E48-MIN($E$9:$E$57))/(MAX($E$9:$E$57)-MIN($E$9:$E$57)))+$D$5*((K48-MIN($K$9:$K$57))/(MAX($K$9:$K$57)-MIN($K$9:$K$57)))+$F$5*((L48-MIN($L$9:$L$57))/(MAX($L$9:$L$57)-MIN($L$9:$L$57)))+$H$5*((MAX($D$9:$D$57)-D48)/(MAX($D$9:$D$57)-MIN($D$9:$D$57))))</f>
        <v>45.8568324261327</v>
      </c>
      <c r="J48" s="8" t="n">
        <f aca="false">RANK(I48,$I$9:$I$57,0)</f>
        <v>39</v>
      </c>
      <c r="K48" s="9" t="n">
        <v>30</v>
      </c>
      <c r="L48" s="8" t="n">
        <v>150</v>
      </c>
    </row>
    <row r="49" customFormat="false" ht="15" hidden="false" customHeight="false" outlineLevel="0" collapsed="false">
      <c r="A49" s="15" t="s">
        <v>116</v>
      </c>
      <c r="B49" s="6" t="s">
        <v>14</v>
      </c>
      <c r="C49" s="6" t="s">
        <v>122</v>
      </c>
      <c r="D49" s="22" t="n">
        <f aca="false">(0.25+3*1.25)/4</f>
        <v>1</v>
      </c>
      <c r="E49" s="8" t="n">
        <v>55</v>
      </c>
      <c r="F49" s="9" t="n">
        <f aca="false">E49/D49</f>
        <v>55</v>
      </c>
      <c r="G49" s="22" t="n">
        <f aca="false">D49/E49</f>
        <v>0.0181818181818182</v>
      </c>
      <c r="H49" s="24" t="s">
        <v>172</v>
      </c>
      <c r="I49" s="9" t="n">
        <f aca="false">100*($B$5*((E49-MIN($E$9:$E$57))/(MAX($E$9:$E$57)-MIN($E$9:$E$57)))+$D$5*((K49-MIN($K$9:$K$57))/(MAX($K$9:$K$57)-MIN($K$9:$K$57)))+$F$5*((L49-MIN($L$9:$L$57))/(MAX($L$9:$L$57)-MIN($L$9:$L$57)))+$H$5*((MAX($D$9:$D$57)-D49)/(MAX($D$9:$D$57)-MIN($D$9:$D$57))))</f>
        <v>43.642991999702</v>
      </c>
      <c r="J49" s="8" t="n">
        <f aca="false">RANK(I49,$I$9:$I$57,0)</f>
        <v>41</v>
      </c>
      <c r="K49" s="9" t="n">
        <v>35</v>
      </c>
      <c r="L49" s="8" t="n">
        <v>165</v>
      </c>
    </row>
    <row r="50" customFormat="false" ht="15" hidden="false" customHeight="false" outlineLevel="0" collapsed="false">
      <c r="A50" s="15" t="s">
        <v>116</v>
      </c>
      <c r="B50" s="6" t="s">
        <v>119</v>
      </c>
      <c r="C50" s="6" t="s">
        <v>120</v>
      </c>
      <c r="D50" s="22" t="n">
        <f aca="false">(0.23+3*0.38)/4</f>
        <v>0.3425</v>
      </c>
      <c r="E50" s="8" t="n">
        <v>62</v>
      </c>
      <c r="F50" s="9" t="n">
        <f aca="false">E50/D50</f>
        <v>181.021897810219</v>
      </c>
      <c r="G50" s="22" t="n">
        <f aca="false">D50/E50</f>
        <v>0.0055241935483871</v>
      </c>
      <c r="H50" s="24" t="s">
        <v>172</v>
      </c>
      <c r="I50" s="9" t="n">
        <f aca="false">100*($B$5*((E50-MIN($E$9:$E$57))/(MAX($E$9:$E$57)-MIN($E$9:$E$57)))+$D$5*((K50-MIN($K$9:$K$57))/(MAX($K$9:$K$57)-MIN($K$9:$K$57)))+$F$5*((L50-MIN($L$9:$L$57))/(MAX($L$9:$L$57)-MIN($L$9:$L$57)))+$H$5*((MAX($D$9:$D$57)-D50)/(MAX($D$9:$D$57)-MIN($D$9:$D$57))))</f>
        <v>49.2923905670924</v>
      </c>
      <c r="J50" s="8" t="n">
        <f aca="false">RANK(I50,$I$9:$I$57,0)</f>
        <v>34</v>
      </c>
      <c r="K50" s="9" t="n">
        <v>40</v>
      </c>
      <c r="L50" s="8" t="n">
        <v>110</v>
      </c>
    </row>
    <row r="51" customFormat="false" ht="15" hidden="false" customHeight="false" outlineLevel="0" collapsed="false">
      <c r="A51" s="15" t="s">
        <v>116</v>
      </c>
      <c r="B51" s="6" t="s">
        <v>119</v>
      </c>
      <c r="C51" s="6" t="s">
        <v>124</v>
      </c>
      <c r="D51" s="22" t="n">
        <f aca="false">(0.09+3*0.29)/4</f>
        <v>0.24</v>
      </c>
      <c r="E51" s="8" t="n">
        <v>55</v>
      </c>
      <c r="F51" s="9" t="n">
        <f aca="false">E51/D51</f>
        <v>229.166666666667</v>
      </c>
      <c r="G51" s="22" t="n">
        <f aca="false">D51/E51</f>
        <v>0.00436363636363636</v>
      </c>
      <c r="H51" s="24" t="s">
        <v>172</v>
      </c>
      <c r="I51" s="9" t="n">
        <f aca="false">100*($B$5*((E51-MIN($E$9:$E$57))/(MAX($E$9:$E$57)-MIN($E$9:$E$57)))+$D$5*((K51-MIN($K$9:$K$57))/(MAX($K$9:$K$57)-MIN($K$9:$K$57)))+$F$5*((L51-MIN($L$9:$L$57))/(MAX($L$9:$L$57)-MIN($L$9:$L$57)))+$H$5*((MAX($D$9:$D$57)-D51)/(MAX($D$9:$D$57)-MIN($D$9:$D$57))))</f>
        <v>42.5253227609166</v>
      </c>
      <c r="J51" s="8" t="n">
        <f aca="false">RANK(I51,$I$9:$I$57,0)</f>
        <v>44</v>
      </c>
      <c r="K51" s="9" t="n">
        <v>32</v>
      </c>
      <c r="L51" s="8" t="n">
        <v>140</v>
      </c>
    </row>
    <row r="52" customFormat="false" ht="15" hidden="false" customHeight="false" outlineLevel="0" collapsed="false">
      <c r="A52" s="15" t="s">
        <v>116</v>
      </c>
      <c r="B52" s="6" t="s">
        <v>119</v>
      </c>
      <c r="C52" s="6" t="s">
        <v>138</v>
      </c>
      <c r="D52" s="22" t="n">
        <f aca="false">(0.04+3*0.08)/4</f>
        <v>0.07</v>
      </c>
      <c r="E52" s="8" t="n">
        <v>45</v>
      </c>
      <c r="F52" s="9" t="n">
        <f aca="false">E52/D52</f>
        <v>642.857142857143</v>
      </c>
      <c r="G52" s="22" t="n">
        <f aca="false">D52/E52</f>
        <v>0.00155555555555556</v>
      </c>
      <c r="H52" s="23" t="s">
        <v>171</v>
      </c>
      <c r="I52" s="9" t="n">
        <f aca="false">100*($B$5*((E52-MIN($E$9:$E$57))/(MAX($E$9:$E$57)-MIN($E$9:$E$57)))+$D$5*((K52-MIN($K$9:$K$57))/(MAX($K$9:$K$57)-MIN($K$9:$K$57)))+$F$5*((L52-MIN($L$9:$L$57))/(MAX($L$9:$L$57)-MIN($L$9:$L$57)))+$H$5*((MAX($D$9:$D$57)-D52)/(MAX($D$9:$D$57)-MIN($D$9:$D$57))))</f>
        <v>34.0753093060785</v>
      </c>
      <c r="J52" s="8" t="n">
        <f aca="false">RANK(I52,$I$9:$I$57,0)</f>
        <v>48</v>
      </c>
      <c r="K52" s="9" t="n">
        <v>22</v>
      </c>
      <c r="L52" s="8" t="n">
        <v>200</v>
      </c>
    </row>
    <row r="53" customFormat="false" ht="15" hidden="false" customHeight="false" outlineLevel="0" collapsed="false">
      <c r="A53" s="15" t="s">
        <v>116</v>
      </c>
      <c r="B53" s="6" t="s">
        <v>92</v>
      </c>
      <c r="C53" s="6" t="s">
        <v>132</v>
      </c>
      <c r="D53" s="22" t="n">
        <f aca="false">(0.06+3*0.23)/4</f>
        <v>0.1875</v>
      </c>
      <c r="E53" s="8" t="n">
        <v>50</v>
      </c>
      <c r="F53" s="9" t="n">
        <f aca="false">E53/D53</f>
        <v>266.666666666667</v>
      </c>
      <c r="G53" s="22" t="n">
        <f aca="false">D53/E53</f>
        <v>0.00375</v>
      </c>
      <c r="H53" s="24" t="s">
        <v>172</v>
      </c>
      <c r="I53" s="9" t="n">
        <f aca="false">100*($B$5*((E53-MIN($E$9:$E$57))/(MAX($E$9:$E$57)-MIN($E$9:$E$57)))+$D$5*((K53-MIN($K$9:$K$57))/(MAX($K$9:$K$57)-MIN($K$9:$K$57)))+$F$5*((L53-MIN($L$9:$L$57))/(MAX($L$9:$L$57)-MIN($L$9:$L$57)))+$H$5*((MAX($D$9:$D$57)-D53)/(MAX($D$9:$D$57)-MIN($D$9:$D$57))))</f>
        <v>37.9045187607946</v>
      </c>
      <c r="J53" s="8" t="n">
        <f aca="false">RANK(I53,$I$9:$I$57,0)</f>
        <v>47</v>
      </c>
      <c r="K53" s="9" t="n">
        <v>25</v>
      </c>
      <c r="L53" s="8" t="n">
        <v>180</v>
      </c>
    </row>
    <row r="54" customFormat="false" ht="15" hidden="false" customHeight="false" outlineLevel="0" collapsed="false">
      <c r="A54" s="15" t="s">
        <v>116</v>
      </c>
      <c r="B54" s="6" t="s">
        <v>92</v>
      </c>
      <c r="C54" s="6" t="s">
        <v>126</v>
      </c>
      <c r="D54" s="22" t="n">
        <f aca="false">(0.06+3*0.24)/4</f>
        <v>0.195</v>
      </c>
      <c r="E54" s="8" t="n">
        <v>55</v>
      </c>
      <c r="F54" s="9" t="n">
        <f aca="false">E54/D54</f>
        <v>282.051282051282</v>
      </c>
      <c r="G54" s="22" t="n">
        <f aca="false">D54/E54</f>
        <v>0.00354545454545455</v>
      </c>
      <c r="H54" s="23" t="s">
        <v>171</v>
      </c>
      <c r="I54" s="9" t="n">
        <f aca="false">100*($B$5*((E54-MIN($E$9:$E$57))/(MAX($E$9:$E$57)-MIN($E$9:$E$57)))+$D$5*((K54-MIN($K$9:$K$57))/(MAX($K$9:$K$57)-MIN($K$9:$K$57)))+$F$5*((L54-MIN($L$9:$L$57))/(MAX($L$9:$L$57)-MIN($L$9:$L$57)))+$H$5*((MAX($D$9:$D$57)-D54)/(MAX($D$9:$D$57)-MIN($D$9:$D$57))))</f>
        <v>42.6113561262158</v>
      </c>
      <c r="J54" s="8" t="n">
        <f aca="false">RANK(I54,$I$9:$I$57,0)</f>
        <v>43</v>
      </c>
      <c r="K54" s="9" t="n">
        <v>30</v>
      </c>
      <c r="L54" s="8" t="n">
        <v>160</v>
      </c>
    </row>
    <row r="55" customFormat="false" ht="15" hidden="false" customHeight="false" outlineLevel="0" collapsed="false">
      <c r="A55" s="15" t="s">
        <v>116</v>
      </c>
      <c r="B55" s="6" t="s">
        <v>57</v>
      </c>
      <c r="C55" s="6" t="s">
        <v>130</v>
      </c>
      <c r="D55" s="22" t="n">
        <f aca="false">(0.15+3*0.15)/4</f>
        <v>0.15</v>
      </c>
      <c r="E55" s="8" t="n">
        <v>52</v>
      </c>
      <c r="F55" s="9" t="n">
        <f aca="false">E55/D55</f>
        <v>346.666666666667</v>
      </c>
      <c r="G55" s="22" t="n">
        <f aca="false">D55/E55</f>
        <v>0.00288461538461538</v>
      </c>
      <c r="H55" s="23" t="s">
        <v>171</v>
      </c>
      <c r="I55" s="9" t="n">
        <f aca="false">100*($B$5*((E55-MIN($E$9:$E$57))/(MAX($E$9:$E$57)-MIN($E$9:$E$57)))+$D$5*((K55-MIN($K$9:$K$57))/(MAX($K$9:$K$57)-MIN($K$9:$K$57)))+$F$5*((L55-MIN($L$9:$L$57))/(MAX($L$9:$L$57)-MIN($L$9:$L$57)))+$H$5*((MAX($D$9:$D$57)-D55)/(MAX($D$9:$D$57)-MIN($D$9:$D$57))))</f>
        <v>39.4061038540756</v>
      </c>
      <c r="J55" s="8" t="n">
        <f aca="false">RANK(I55,$I$9:$I$57,0)</f>
        <v>46</v>
      </c>
      <c r="K55" s="9" t="n">
        <v>25</v>
      </c>
      <c r="L55" s="8" t="n">
        <v>180</v>
      </c>
    </row>
    <row r="56" customFormat="false" ht="15" hidden="false" customHeight="false" outlineLevel="0" collapsed="false">
      <c r="A56" s="15" t="s">
        <v>116</v>
      </c>
      <c r="B56" s="6" t="s">
        <v>57</v>
      </c>
      <c r="C56" s="6" t="s">
        <v>143</v>
      </c>
      <c r="D56" s="22" t="n">
        <f aca="false">(0.1+3*0.1)/4</f>
        <v>0.1</v>
      </c>
      <c r="E56" s="8" t="n">
        <v>42</v>
      </c>
      <c r="F56" s="9" t="n">
        <f aca="false">E56/D56</f>
        <v>420</v>
      </c>
      <c r="G56" s="22" t="n">
        <f aca="false">D56/E56</f>
        <v>0.00238095238095238</v>
      </c>
      <c r="H56" s="24" t="s">
        <v>172</v>
      </c>
      <c r="I56" s="9" t="n">
        <f aca="false">100*($B$5*((E56-MIN($E$9:$E$57))/(MAX($E$9:$E$57)-MIN($E$9:$E$57)))+$D$5*((K56-MIN($K$9:$K$57))/(MAX($K$9:$K$57)-MIN($K$9:$K$57)))+$F$5*((L56-MIN($L$9:$L$57))/(MAX($L$9:$L$57)-MIN($L$9:$L$57)))+$H$5*((MAX($D$9:$D$57)-D56)/(MAX($D$9:$D$57)-MIN($D$9:$D$57))))</f>
        <v>31.8854452120885</v>
      </c>
      <c r="J56" s="8" t="n">
        <f aca="false">RANK(I56,$I$9:$I$57,0)</f>
        <v>49</v>
      </c>
      <c r="K56" s="9" t="n">
        <v>20</v>
      </c>
      <c r="L56" s="8" t="n">
        <v>220</v>
      </c>
    </row>
    <row r="57" customFormat="false" ht="15" hidden="false" customHeight="false" outlineLevel="0" collapsed="false">
      <c r="A57" s="15" t="s">
        <v>116</v>
      </c>
      <c r="B57" s="6" t="s">
        <v>70</v>
      </c>
      <c r="C57" s="6" t="s">
        <v>117</v>
      </c>
      <c r="D57" s="22" t="n">
        <f aca="false">(0.5+3*1.5)/4</f>
        <v>1.25</v>
      </c>
      <c r="E57" s="8" t="n">
        <v>65</v>
      </c>
      <c r="F57" s="9" t="n">
        <f aca="false">E57/D57</f>
        <v>52</v>
      </c>
      <c r="G57" s="22" t="n">
        <f aca="false">D57/E57</f>
        <v>0.0192307692307692</v>
      </c>
      <c r="H57" s="24" t="s">
        <v>172</v>
      </c>
      <c r="I57" s="9" t="n">
        <f aca="false">100*($B$5*((E57-MIN($E$9:$E$57))/(MAX($E$9:$E$57)-MIN($E$9:$E$57)))+$D$5*((K57-MIN($K$9:$K$57))/(MAX($K$9:$K$57)-MIN($K$9:$K$57)))+$F$5*((L57-MIN($L$9:$L$57))/(MAX($L$9:$L$57)-MIN($L$9:$L$57)))+$H$5*((MAX($D$9:$D$57)-D57)/(MAX($D$9:$D$57)-MIN($D$9:$D$57))))</f>
        <v>48.8269737518647</v>
      </c>
      <c r="J57" s="8" t="n">
        <f aca="false">RANK(I57,$I$9:$I$57,0)</f>
        <v>36</v>
      </c>
      <c r="K57" s="9" t="n">
        <v>38</v>
      </c>
      <c r="L57" s="8" t="n">
        <v>90</v>
      </c>
    </row>
    <row r="60" customFormat="false" ht="21.75" hidden="false" customHeight="true" outlineLevel="0" collapsed="false">
      <c r="A60" s="18" t="s">
        <v>173</v>
      </c>
      <c r="B60" s="18"/>
      <c r="C60" s="18"/>
      <c r="D60" s="18"/>
      <c r="E60" s="18"/>
      <c r="F60" s="18"/>
      <c r="G60" s="18"/>
      <c r="H60" s="18"/>
      <c r="I60" s="18"/>
      <c r="J60" s="18"/>
      <c r="K60" s="18"/>
      <c r="L60" s="18"/>
    </row>
    <row r="61" customFormat="false" ht="36" hidden="false" customHeight="true" outlineLevel="0" collapsed="false">
      <c r="A61" s="25" t="s">
        <v>174</v>
      </c>
      <c r="B61" s="25"/>
      <c r="C61" s="17" t="s">
        <v>175</v>
      </c>
      <c r="D61" s="17"/>
      <c r="E61" s="17"/>
      <c r="F61" s="17"/>
      <c r="G61" s="17"/>
      <c r="H61" s="17"/>
      <c r="I61" s="17"/>
      <c r="J61" s="17"/>
      <c r="K61" s="17"/>
      <c r="L61" s="17"/>
    </row>
    <row r="62" customFormat="false" ht="36" hidden="false" customHeight="true" outlineLevel="0" collapsed="false">
      <c r="A62" s="25" t="s">
        <v>176</v>
      </c>
      <c r="B62" s="25"/>
      <c r="C62" s="17" t="s">
        <v>177</v>
      </c>
      <c r="D62" s="17"/>
      <c r="E62" s="17"/>
      <c r="F62" s="17"/>
      <c r="G62" s="17"/>
      <c r="H62" s="17"/>
      <c r="I62" s="17"/>
      <c r="J62" s="17"/>
      <c r="K62" s="17"/>
      <c r="L62" s="17"/>
    </row>
    <row r="63" customFormat="false" ht="36" hidden="false" customHeight="true" outlineLevel="0" collapsed="false">
      <c r="A63" s="25" t="s">
        <v>168</v>
      </c>
      <c r="B63" s="25"/>
      <c r="C63" s="17" t="s">
        <v>178</v>
      </c>
      <c r="D63" s="17"/>
      <c r="E63" s="17"/>
      <c r="F63" s="17"/>
      <c r="G63" s="17"/>
      <c r="H63" s="17"/>
      <c r="I63" s="17"/>
      <c r="J63" s="17"/>
      <c r="K63" s="17"/>
      <c r="L63" s="17"/>
    </row>
    <row r="64" customFormat="false" ht="36" hidden="false" customHeight="true" outlineLevel="0" collapsed="false">
      <c r="A64" s="25" t="s">
        <v>179</v>
      </c>
      <c r="B64" s="25"/>
      <c r="C64" s="17" t="s">
        <v>180</v>
      </c>
      <c r="D64" s="17"/>
      <c r="E64" s="17"/>
      <c r="F64" s="17"/>
      <c r="G64" s="17"/>
      <c r="H64" s="17"/>
      <c r="I64" s="17"/>
      <c r="J64" s="17"/>
      <c r="K64" s="17"/>
      <c r="L64" s="17"/>
    </row>
  </sheetData>
  <autoFilter ref="A8:L57"/>
  <mergeCells count="13">
    <mergeCell ref="A1:L1"/>
    <mergeCell ref="A2:L2"/>
    <mergeCell ref="A4:L4"/>
    <mergeCell ref="A6:L6"/>
    <mergeCell ref="A60:L60"/>
    <mergeCell ref="A61:B61"/>
    <mergeCell ref="C61:L61"/>
    <mergeCell ref="A62:B62"/>
    <mergeCell ref="C62:L62"/>
    <mergeCell ref="A63:B63"/>
    <mergeCell ref="C63:L63"/>
    <mergeCell ref="A64:B64"/>
    <mergeCell ref="C64:L64"/>
  </mergeCells>
  <conditionalFormatting sqref="F9:F57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G9:G57">
    <cfRule type="colorScale" priority="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9:I57">
    <cfRule type="colorScale" priority="4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J53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12" topLeftCell="A13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12"/>
    <col collapsed="false" customWidth="true" hidden="false" outlineLevel="0" max="3" min="3" style="1" width="31"/>
    <col collapsed="false" customWidth="true" hidden="false" outlineLevel="0" max="5" min="4" style="1" width="11"/>
    <col collapsed="false" customWidth="true" hidden="false" outlineLevel="0" max="6" min="6" style="1" width="14"/>
    <col collapsed="false" customWidth="true" hidden="false" outlineLevel="0" max="7" min="7" style="1" width="13"/>
    <col collapsed="false" customWidth="true" hidden="false" outlineLevel="0" max="8" min="8" style="1" width="18"/>
    <col collapsed="false" customWidth="true" hidden="false" outlineLevel="0" max="9" min="9" style="1" width="19"/>
    <col collapsed="false" customWidth="true" hidden="false" outlineLevel="0" max="10" min="10" style="1" width="14"/>
  </cols>
  <sheetData>
    <row r="1" customFormat="false" ht="30" hidden="false" customHeight="true" outlineLevel="0" collapsed="false">
      <c r="A1" s="2" t="s">
        <v>181</v>
      </c>
      <c r="B1" s="2"/>
      <c r="C1" s="2"/>
      <c r="D1" s="2"/>
      <c r="E1" s="2"/>
      <c r="F1" s="2"/>
      <c r="G1" s="2"/>
      <c r="H1" s="2"/>
      <c r="I1" s="2"/>
      <c r="J1" s="2"/>
    </row>
    <row r="2" customFormat="false" ht="27.75" hidden="false" customHeight="true" outlineLevel="0" collapsed="false">
      <c r="A2" s="3" t="s">
        <v>182</v>
      </c>
      <c r="B2" s="3"/>
      <c r="C2" s="3"/>
      <c r="D2" s="3"/>
      <c r="E2" s="3"/>
      <c r="F2" s="3"/>
      <c r="G2" s="3"/>
      <c r="H2" s="3"/>
      <c r="I2" s="3"/>
      <c r="J2" s="3"/>
    </row>
    <row r="4" customFormat="false" ht="15" hidden="false" customHeight="true" outlineLevel="0" collapsed="false">
      <c r="A4" s="26" t="s">
        <v>183</v>
      </c>
      <c r="B4" s="26"/>
      <c r="C4" s="26"/>
      <c r="D4" s="26"/>
    </row>
    <row r="5" customFormat="false" ht="23.25" hidden="false" customHeight="true" outlineLevel="0" collapsed="false">
      <c r="A5" s="27" t="s">
        <v>184</v>
      </c>
      <c r="B5" s="27" t="s">
        <v>185</v>
      </c>
      <c r="C5" s="27" t="s">
        <v>186</v>
      </c>
      <c r="D5" s="27" t="s">
        <v>187</v>
      </c>
    </row>
    <row r="6" customFormat="false" ht="45.75" hidden="false" customHeight="true" outlineLevel="0" collapsed="false">
      <c r="A6" s="6" t="s">
        <v>188</v>
      </c>
      <c r="B6" s="28" t="n">
        <v>500</v>
      </c>
      <c r="C6" s="28" t="n">
        <v>300</v>
      </c>
      <c r="D6" s="28" t="n">
        <v>10000000</v>
      </c>
    </row>
    <row r="7" customFormat="false" ht="79.5" hidden="false" customHeight="true" outlineLevel="0" collapsed="false">
      <c r="A7" s="6" t="s">
        <v>189</v>
      </c>
      <c r="B7" s="28" t="n">
        <v>5000</v>
      </c>
      <c r="C7" s="28" t="n">
        <v>800</v>
      </c>
      <c r="D7" s="28" t="n">
        <v>1000000</v>
      </c>
    </row>
    <row r="8" customFormat="false" ht="102" hidden="false" customHeight="true" outlineLevel="0" collapsed="false">
      <c r="A8" s="6" t="s">
        <v>190</v>
      </c>
      <c r="B8" s="28" t="n">
        <v>20000</v>
      </c>
      <c r="C8" s="28" t="n">
        <v>2500</v>
      </c>
      <c r="D8" s="28" t="n">
        <v>500000</v>
      </c>
    </row>
    <row r="9" customFormat="false" ht="90.75" hidden="false" customHeight="true" outlineLevel="0" collapsed="false">
      <c r="A9" s="6" t="s">
        <v>191</v>
      </c>
      <c r="B9" s="28" t="n">
        <v>50000</v>
      </c>
      <c r="C9" s="28" t="n">
        <v>500</v>
      </c>
      <c r="D9" s="28" t="n">
        <v>100000</v>
      </c>
    </row>
    <row r="11" customFormat="false" ht="15" hidden="false" customHeight="true" outlineLevel="0" collapsed="false">
      <c r="A11" s="26" t="s">
        <v>192</v>
      </c>
      <c r="B11" s="26"/>
      <c r="C11" s="26"/>
      <c r="D11" s="26"/>
      <c r="E11" s="26"/>
      <c r="F11" s="26"/>
      <c r="G11" s="26"/>
      <c r="H11" s="26"/>
      <c r="I11" s="26"/>
      <c r="J11" s="26"/>
    </row>
    <row r="12" customFormat="false" ht="31.5" hidden="false" customHeight="true" outlineLevel="0" collapsed="false">
      <c r="A12" s="4" t="s">
        <v>2</v>
      </c>
      <c r="B12" s="4" t="s">
        <v>3</v>
      </c>
      <c r="C12" s="4" t="s">
        <v>4</v>
      </c>
      <c r="D12" s="4" t="s">
        <v>193</v>
      </c>
      <c r="E12" s="4" t="s">
        <v>194</v>
      </c>
      <c r="F12" s="4" t="s">
        <v>195</v>
      </c>
      <c r="G12" s="4" t="s">
        <v>196</v>
      </c>
      <c r="H12" s="4" t="s">
        <v>197</v>
      </c>
      <c r="I12" s="4" t="s">
        <v>198</v>
      </c>
      <c r="J12" s="4" t="s">
        <v>199</v>
      </c>
    </row>
    <row r="13" customFormat="false" ht="15" hidden="false" customHeight="true" outlineLevel="0" collapsed="false">
      <c r="A13" s="5" t="s">
        <v>13</v>
      </c>
      <c r="B13" s="6" t="s">
        <v>14</v>
      </c>
      <c r="C13" s="6" t="s">
        <v>15</v>
      </c>
      <c r="D13" s="7" t="n">
        <v>5</v>
      </c>
      <c r="E13" s="7" t="n">
        <v>25</v>
      </c>
      <c r="F13" s="29" t="n">
        <f aca="false">(($B$6*$D$6)/1000000)*D13+(($C$6*$D$6)/1000000)*E13</f>
        <v>100000</v>
      </c>
      <c r="G13" s="29" t="n">
        <f aca="false">(($B$7*$D$7)/1000000)*D13+(($C$7*$D$7)/1000000)*E13</f>
        <v>45000</v>
      </c>
      <c r="H13" s="29" t="n">
        <f aca="false">(($B$8*$D$8)/1000000)*D13+(($C$8*$D$8)/1000000)*E13</f>
        <v>81250</v>
      </c>
      <c r="I13" s="29" t="n">
        <f aca="false">(($B$9*$D$9)/1000000)*D13+(($C$9*$D$9)/1000000)*E13</f>
        <v>26250</v>
      </c>
      <c r="J13" s="29" t="n">
        <f aca="false">SUM(F13:I13)</f>
        <v>252500</v>
      </c>
    </row>
    <row r="14" customFormat="false" ht="15" hidden="false" customHeight="true" outlineLevel="0" collapsed="false">
      <c r="A14" s="11" t="s">
        <v>25</v>
      </c>
      <c r="B14" s="6" t="s">
        <v>14</v>
      </c>
      <c r="C14" s="6" t="s">
        <v>26</v>
      </c>
      <c r="D14" s="7" t="n">
        <v>3</v>
      </c>
      <c r="E14" s="7" t="n">
        <v>15</v>
      </c>
      <c r="F14" s="29" t="n">
        <f aca="false">(($B$6*$D$6)/1000000)*D14+(($C$6*$D$6)/1000000)*E14</f>
        <v>60000</v>
      </c>
      <c r="G14" s="29" t="n">
        <f aca="false">(($B$7*$D$7)/1000000)*D14+(($C$7*$D$7)/1000000)*E14</f>
        <v>27000</v>
      </c>
      <c r="H14" s="29" t="n">
        <f aca="false">(($B$8*$D$8)/1000000)*D14+(($C$8*$D$8)/1000000)*E14</f>
        <v>48750</v>
      </c>
      <c r="I14" s="29" t="n">
        <f aca="false">(($B$9*$D$9)/1000000)*D14+(($C$9*$D$9)/1000000)*E14</f>
        <v>15750</v>
      </c>
      <c r="J14" s="29" t="n">
        <f aca="false">SUM(F14:I14)</f>
        <v>151500</v>
      </c>
    </row>
    <row r="15" customFormat="false" ht="15" hidden="false" customHeight="true" outlineLevel="0" collapsed="false">
      <c r="A15" s="11" t="s">
        <v>25</v>
      </c>
      <c r="B15" s="6" t="s">
        <v>30</v>
      </c>
      <c r="C15" s="6" t="s">
        <v>31</v>
      </c>
      <c r="D15" s="7" t="n">
        <v>0.62</v>
      </c>
      <c r="E15" s="7" t="n">
        <v>1.85</v>
      </c>
      <c r="F15" s="29" t="n">
        <f aca="false">(($B$6*$D$6)/1000000)*D15+(($C$6*$D$6)/1000000)*E15</f>
        <v>8650</v>
      </c>
      <c r="G15" s="29" t="n">
        <f aca="false">(($B$7*$D$7)/1000000)*D15+(($C$7*$D$7)/1000000)*E15</f>
        <v>4580</v>
      </c>
      <c r="H15" s="29" t="n">
        <f aca="false">(($B$8*$D$8)/1000000)*D15+(($C$8*$D$8)/1000000)*E15</f>
        <v>8512.5</v>
      </c>
      <c r="I15" s="29" t="n">
        <f aca="false">(($B$9*$D$9)/1000000)*D15+(($C$9*$D$9)/1000000)*E15</f>
        <v>3192.5</v>
      </c>
      <c r="J15" s="29" t="n">
        <f aca="false">SUM(F15:I15)</f>
        <v>24935</v>
      </c>
    </row>
    <row r="16" customFormat="false" ht="15" hidden="false" customHeight="true" outlineLevel="0" collapsed="false">
      <c r="A16" s="11" t="s">
        <v>25</v>
      </c>
      <c r="B16" s="6" t="s">
        <v>35</v>
      </c>
      <c r="C16" s="6" t="s">
        <v>36</v>
      </c>
      <c r="D16" s="7" t="n">
        <v>1</v>
      </c>
      <c r="E16" s="7" t="n">
        <v>3.2</v>
      </c>
      <c r="F16" s="29" t="n">
        <f aca="false">(($B$6*$D$6)/1000000)*D16+(($C$6*$D$6)/1000000)*E16</f>
        <v>14600</v>
      </c>
      <c r="G16" s="29" t="n">
        <f aca="false">(($B$7*$D$7)/1000000)*D16+(($C$7*$D$7)/1000000)*E16</f>
        <v>7560</v>
      </c>
      <c r="H16" s="29" t="n">
        <f aca="false">(($B$8*$D$8)/1000000)*D16+(($C$8*$D$8)/1000000)*E16</f>
        <v>14000</v>
      </c>
      <c r="I16" s="29" t="n">
        <f aca="false">(($B$9*$D$9)/1000000)*D16+(($C$9*$D$9)/1000000)*E16</f>
        <v>5160</v>
      </c>
      <c r="J16" s="29" t="n">
        <f aca="false">SUM(F16:I16)</f>
        <v>41320</v>
      </c>
    </row>
    <row r="17" customFormat="false" ht="15" hidden="false" customHeight="true" outlineLevel="0" collapsed="false">
      <c r="A17" s="11" t="s">
        <v>25</v>
      </c>
      <c r="B17" s="6" t="s">
        <v>30</v>
      </c>
      <c r="C17" s="6" t="s">
        <v>38</v>
      </c>
      <c r="D17" s="7" t="n">
        <v>1.35</v>
      </c>
      <c r="E17" s="7" t="n">
        <v>5.4</v>
      </c>
      <c r="F17" s="29" t="n">
        <f aca="false">(($B$6*$D$6)/1000000)*D17+(($C$6*$D$6)/1000000)*E17</f>
        <v>22950</v>
      </c>
      <c r="G17" s="29" t="n">
        <f aca="false">(($B$7*$D$7)/1000000)*D17+(($C$7*$D$7)/1000000)*E17</f>
        <v>11070</v>
      </c>
      <c r="H17" s="29" t="n">
        <f aca="false">(($B$8*$D$8)/1000000)*D17+(($C$8*$D$8)/1000000)*E17</f>
        <v>20250</v>
      </c>
      <c r="I17" s="29" t="n">
        <f aca="false">(($B$9*$D$9)/1000000)*D17+(($C$9*$D$9)/1000000)*E17</f>
        <v>7020</v>
      </c>
      <c r="J17" s="29" t="n">
        <f aca="false">SUM(F17:I17)</f>
        <v>61290</v>
      </c>
    </row>
    <row r="18" customFormat="false" ht="15" hidden="false" customHeight="true" outlineLevel="0" collapsed="false">
      <c r="A18" s="11" t="s">
        <v>25</v>
      </c>
      <c r="B18" s="6" t="s">
        <v>40</v>
      </c>
      <c r="C18" s="6" t="s">
        <v>41</v>
      </c>
      <c r="D18" s="7" t="n">
        <v>0.3</v>
      </c>
      <c r="E18" s="7" t="n">
        <v>1.2</v>
      </c>
      <c r="F18" s="29" t="n">
        <f aca="false">(($B$6*$D$6)/1000000)*D18+(($C$6*$D$6)/1000000)*E18</f>
        <v>5100</v>
      </c>
      <c r="G18" s="29" t="n">
        <f aca="false">(($B$7*$D$7)/1000000)*D18+(($C$7*$D$7)/1000000)*E18</f>
        <v>2460</v>
      </c>
      <c r="H18" s="29" t="n">
        <f aca="false">(($B$8*$D$8)/1000000)*D18+(($C$8*$D$8)/1000000)*E18</f>
        <v>4500</v>
      </c>
      <c r="I18" s="29" t="n">
        <f aca="false">(($B$9*$D$9)/1000000)*D18+(($C$9*$D$9)/1000000)*E18</f>
        <v>1560</v>
      </c>
      <c r="J18" s="29" t="n">
        <f aca="false">SUM(F18:I18)</f>
        <v>13620</v>
      </c>
    </row>
    <row r="19" customFormat="false" ht="15" hidden="false" customHeight="true" outlineLevel="0" collapsed="false">
      <c r="A19" s="11" t="s">
        <v>25</v>
      </c>
      <c r="B19" s="6" t="s">
        <v>45</v>
      </c>
      <c r="C19" s="6" t="s">
        <v>46</v>
      </c>
      <c r="D19" s="7" t="n">
        <v>0.6</v>
      </c>
      <c r="E19" s="7" t="n">
        <v>3</v>
      </c>
      <c r="F19" s="29" t="n">
        <f aca="false">(($B$6*$D$6)/1000000)*D19+(($C$6*$D$6)/1000000)*E19</f>
        <v>12000</v>
      </c>
      <c r="G19" s="29" t="n">
        <f aca="false">(($B$7*$D$7)/1000000)*D19+(($C$7*$D$7)/1000000)*E19</f>
        <v>5400</v>
      </c>
      <c r="H19" s="29" t="n">
        <f aca="false">(($B$8*$D$8)/1000000)*D19+(($C$8*$D$8)/1000000)*E19</f>
        <v>9750</v>
      </c>
      <c r="I19" s="29" t="n">
        <f aca="false">(($B$9*$D$9)/1000000)*D19+(($C$9*$D$9)/1000000)*E19</f>
        <v>3150</v>
      </c>
      <c r="J19" s="29" t="n">
        <f aca="false">SUM(F19:I19)</f>
        <v>30300</v>
      </c>
    </row>
    <row r="20" customFormat="false" ht="15" hidden="false" customHeight="true" outlineLevel="0" collapsed="false">
      <c r="A20" s="11" t="s">
        <v>25</v>
      </c>
      <c r="B20" s="6" t="s">
        <v>48</v>
      </c>
      <c r="C20" s="6" t="s">
        <v>49</v>
      </c>
      <c r="D20" s="7" t="n">
        <v>0.22</v>
      </c>
      <c r="E20" s="7" t="n">
        <v>0.88</v>
      </c>
      <c r="F20" s="29" t="n">
        <f aca="false">(($B$6*$D$6)/1000000)*D20+(($C$6*$D$6)/1000000)*E20</f>
        <v>3740</v>
      </c>
      <c r="G20" s="29" t="n">
        <f aca="false">(($B$7*$D$7)/1000000)*D20+(($C$7*$D$7)/1000000)*E20</f>
        <v>1804</v>
      </c>
      <c r="H20" s="29" t="n">
        <f aca="false">(($B$8*$D$8)/1000000)*D20+(($C$8*$D$8)/1000000)*E20</f>
        <v>3300</v>
      </c>
      <c r="I20" s="29" t="n">
        <f aca="false">(($B$9*$D$9)/1000000)*D20+(($C$9*$D$9)/1000000)*E20</f>
        <v>1144</v>
      </c>
      <c r="J20" s="29" t="n">
        <f aca="false">SUM(F20:I20)</f>
        <v>9988</v>
      </c>
    </row>
    <row r="21" customFormat="false" ht="15" hidden="false" customHeight="true" outlineLevel="0" collapsed="false">
      <c r="A21" s="11" t="s">
        <v>25</v>
      </c>
      <c r="B21" s="6" t="s">
        <v>48</v>
      </c>
      <c r="C21" s="6" t="s">
        <v>55</v>
      </c>
      <c r="D21" s="7" t="n">
        <v>0.45</v>
      </c>
      <c r="E21" s="7" t="n">
        <v>1.8</v>
      </c>
      <c r="F21" s="29" t="n">
        <f aca="false">(($B$6*$D$6)/1000000)*D21+(($C$6*$D$6)/1000000)*E21</f>
        <v>7650</v>
      </c>
      <c r="G21" s="29" t="n">
        <f aca="false">(($B$7*$D$7)/1000000)*D21+(($C$7*$D$7)/1000000)*E21</f>
        <v>3690</v>
      </c>
      <c r="H21" s="29" t="n">
        <f aca="false">(($B$8*$D$8)/1000000)*D21+(($C$8*$D$8)/1000000)*E21</f>
        <v>6750</v>
      </c>
      <c r="I21" s="29" t="n">
        <f aca="false">(($B$9*$D$9)/1000000)*D21+(($C$9*$D$9)/1000000)*E21</f>
        <v>2340</v>
      </c>
      <c r="J21" s="29" t="n">
        <f aca="false">SUM(F21:I21)</f>
        <v>20430</v>
      </c>
    </row>
    <row r="22" customFormat="false" ht="15" hidden="false" customHeight="true" outlineLevel="0" collapsed="false">
      <c r="A22" s="11" t="s">
        <v>25</v>
      </c>
      <c r="B22" s="6" t="s">
        <v>57</v>
      </c>
      <c r="C22" s="6" t="s">
        <v>58</v>
      </c>
      <c r="D22" s="7" t="n">
        <v>0.5</v>
      </c>
      <c r="E22" s="7" t="n">
        <v>1.5</v>
      </c>
      <c r="F22" s="29" t="n">
        <f aca="false">(($B$6*$D$6)/1000000)*D22+(($C$6*$D$6)/1000000)*E22</f>
        <v>7000</v>
      </c>
      <c r="G22" s="29" t="n">
        <f aca="false">(($B$7*$D$7)/1000000)*D22+(($C$7*$D$7)/1000000)*E22</f>
        <v>3700</v>
      </c>
      <c r="H22" s="29" t="n">
        <f aca="false">(($B$8*$D$8)/1000000)*D22+(($C$8*$D$8)/1000000)*E22</f>
        <v>6875</v>
      </c>
      <c r="I22" s="29" t="n">
        <f aca="false">(($B$9*$D$9)/1000000)*D22+(($C$9*$D$9)/1000000)*E22</f>
        <v>2575</v>
      </c>
      <c r="J22" s="29" t="n">
        <f aca="false">SUM(F22:I22)</f>
        <v>20150</v>
      </c>
    </row>
    <row r="23" customFormat="false" ht="15" hidden="false" customHeight="true" outlineLevel="0" collapsed="false">
      <c r="A23" s="12" t="s">
        <v>60</v>
      </c>
      <c r="B23" s="6" t="s">
        <v>14</v>
      </c>
      <c r="C23" s="6" t="s">
        <v>61</v>
      </c>
      <c r="D23" s="7" t="n">
        <v>1</v>
      </c>
      <c r="E23" s="7" t="n">
        <v>5</v>
      </c>
      <c r="F23" s="29" t="n">
        <f aca="false">(($B$6*$D$6)/1000000)*D23+(($C$6*$D$6)/1000000)*E23</f>
        <v>20000</v>
      </c>
      <c r="G23" s="29" t="n">
        <f aca="false">(($B$7*$D$7)/1000000)*D23+(($C$7*$D$7)/1000000)*E23</f>
        <v>9000</v>
      </c>
      <c r="H23" s="29" t="n">
        <f aca="false">(($B$8*$D$8)/1000000)*D23+(($C$8*$D$8)/1000000)*E23</f>
        <v>16250</v>
      </c>
      <c r="I23" s="29" t="n">
        <f aca="false">(($B$9*$D$9)/1000000)*D23+(($C$9*$D$9)/1000000)*E23</f>
        <v>5250</v>
      </c>
      <c r="J23" s="29" t="n">
        <f aca="false">SUM(F23:I23)</f>
        <v>50500</v>
      </c>
    </row>
    <row r="24" customFormat="false" ht="15" hidden="false" customHeight="true" outlineLevel="0" collapsed="false">
      <c r="A24" s="12" t="s">
        <v>60</v>
      </c>
      <c r="B24" s="6" t="s">
        <v>65</v>
      </c>
      <c r="C24" s="6" t="s">
        <v>66</v>
      </c>
      <c r="D24" s="7" t="n">
        <v>1.25</v>
      </c>
      <c r="E24" s="7" t="n">
        <v>10</v>
      </c>
      <c r="F24" s="29" t="n">
        <f aca="false">(($B$6*$D$6)/1000000)*D24+(($C$6*$D$6)/1000000)*E24</f>
        <v>36250</v>
      </c>
      <c r="G24" s="29" t="n">
        <f aca="false">(($B$7*$D$7)/1000000)*D24+(($C$7*$D$7)/1000000)*E24</f>
        <v>14250</v>
      </c>
      <c r="H24" s="29" t="n">
        <f aca="false">(($B$8*$D$8)/1000000)*D24+(($C$8*$D$8)/1000000)*E24</f>
        <v>25000</v>
      </c>
      <c r="I24" s="29" t="n">
        <f aca="false">(($B$9*$D$9)/1000000)*D24+(($C$9*$D$9)/1000000)*E24</f>
        <v>6750</v>
      </c>
      <c r="J24" s="29" t="n">
        <f aca="false">SUM(F24:I24)</f>
        <v>82250</v>
      </c>
    </row>
    <row r="25" customFormat="false" ht="15" hidden="false" customHeight="true" outlineLevel="0" collapsed="false">
      <c r="A25" s="12" t="s">
        <v>60</v>
      </c>
      <c r="B25" s="6" t="s">
        <v>57</v>
      </c>
      <c r="C25" s="6" t="s">
        <v>68</v>
      </c>
      <c r="D25" s="7" t="n">
        <v>0.4</v>
      </c>
      <c r="E25" s="7" t="n">
        <v>2</v>
      </c>
      <c r="F25" s="29" t="n">
        <f aca="false">(($B$6*$D$6)/1000000)*D25+(($C$6*$D$6)/1000000)*E25</f>
        <v>8000</v>
      </c>
      <c r="G25" s="29" t="n">
        <f aca="false">(($B$7*$D$7)/1000000)*D25+(($C$7*$D$7)/1000000)*E25</f>
        <v>3600</v>
      </c>
      <c r="H25" s="29" t="n">
        <f aca="false">(($B$8*$D$8)/1000000)*D25+(($C$8*$D$8)/1000000)*E25</f>
        <v>6500</v>
      </c>
      <c r="I25" s="29" t="n">
        <f aca="false">(($B$9*$D$9)/1000000)*D25+(($C$9*$D$9)/1000000)*E25</f>
        <v>2100</v>
      </c>
      <c r="J25" s="29" t="n">
        <f aca="false">SUM(F25:I25)</f>
        <v>20200</v>
      </c>
    </row>
    <row r="26" customFormat="false" ht="15" hidden="false" customHeight="true" outlineLevel="0" collapsed="false">
      <c r="A26" s="12" t="s">
        <v>60</v>
      </c>
      <c r="B26" s="6" t="s">
        <v>70</v>
      </c>
      <c r="C26" s="6" t="s">
        <v>71</v>
      </c>
      <c r="D26" s="7" t="n">
        <v>3</v>
      </c>
      <c r="E26" s="7" t="n">
        <v>15</v>
      </c>
      <c r="F26" s="29" t="n">
        <f aca="false">(($B$6*$D$6)/1000000)*D26+(($C$6*$D$6)/1000000)*E26</f>
        <v>60000</v>
      </c>
      <c r="G26" s="29" t="n">
        <f aca="false">(($B$7*$D$7)/1000000)*D26+(($C$7*$D$7)/1000000)*E26</f>
        <v>27000</v>
      </c>
      <c r="H26" s="29" t="n">
        <f aca="false">(($B$8*$D$8)/1000000)*D26+(($C$8*$D$8)/1000000)*E26</f>
        <v>48750</v>
      </c>
      <c r="I26" s="29" t="n">
        <f aca="false">(($B$9*$D$9)/1000000)*D26+(($C$9*$D$9)/1000000)*E26</f>
        <v>15750</v>
      </c>
      <c r="J26" s="29" t="n">
        <f aca="false">SUM(F26:I26)</f>
        <v>151500</v>
      </c>
    </row>
    <row r="27" customFormat="false" ht="15" hidden="false" customHeight="true" outlineLevel="0" collapsed="false">
      <c r="A27" s="12" t="s">
        <v>60</v>
      </c>
      <c r="B27" s="6" t="s">
        <v>73</v>
      </c>
      <c r="C27" s="6" t="s">
        <v>74</v>
      </c>
      <c r="D27" s="7" t="n">
        <v>0.72</v>
      </c>
      <c r="E27" s="7" t="n">
        <v>0.72</v>
      </c>
      <c r="F27" s="29" t="n">
        <f aca="false">(($B$6*$D$6)/1000000)*D27+(($C$6*$D$6)/1000000)*E27</f>
        <v>5760</v>
      </c>
      <c r="G27" s="29" t="n">
        <f aca="false">(($B$7*$D$7)/1000000)*D27+(($C$7*$D$7)/1000000)*E27</f>
        <v>4176</v>
      </c>
      <c r="H27" s="29" t="n">
        <f aca="false">(($B$8*$D$8)/1000000)*D27+(($C$8*$D$8)/1000000)*E27</f>
        <v>8100</v>
      </c>
      <c r="I27" s="29" t="n">
        <f aca="false">(($B$9*$D$9)/1000000)*D27+(($C$9*$D$9)/1000000)*E27</f>
        <v>3636</v>
      </c>
      <c r="J27" s="29" t="n">
        <f aca="false">SUM(F27:I27)</f>
        <v>21672</v>
      </c>
    </row>
    <row r="28" customFormat="false" ht="15" hidden="false" customHeight="true" outlineLevel="0" collapsed="false">
      <c r="A28" s="12" t="s">
        <v>60</v>
      </c>
      <c r="B28" s="6" t="s">
        <v>57</v>
      </c>
      <c r="C28" s="6" t="s">
        <v>76</v>
      </c>
      <c r="D28" s="7" t="n">
        <v>2</v>
      </c>
      <c r="E28" s="7" t="n">
        <v>6</v>
      </c>
      <c r="F28" s="29" t="n">
        <f aca="false">(($B$6*$D$6)/1000000)*D28+(($C$6*$D$6)/1000000)*E28</f>
        <v>28000</v>
      </c>
      <c r="G28" s="29" t="n">
        <f aca="false">(($B$7*$D$7)/1000000)*D28+(($C$7*$D$7)/1000000)*E28</f>
        <v>14800</v>
      </c>
      <c r="H28" s="29" t="n">
        <f aca="false">(($B$8*$D$8)/1000000)*D28+(($C$8*$D$8)/1000000)*E28</f>
        <v>27500</v>
      </c>
      <c r="I28" s="29" t="n">
        <f aca="false">(($B$9*$D$9)/1000000)*D28+(($C$9*$D$9)/1000000)*E28</f>
        <v>10300</v>
      </c>
      <c r="J28" s="29" t="n">
        <f aca="false">SUM(F28:I28)</f>
        <v>80600</v>
      </c>
    </row>
    <row r="29" customFormat="false" ht="15" hidden="false" customHeight="true" outlineLevel="0" collapsed="false">
      <c r="A29" s="12" t="s">
        <v>60</v>
      </c>
      <c r="B29" s="6" t="s">
        <v>73</v>
      </c>
      <c r="C29" s="6" t="s">
        <v>79</v>
      </c>
      <c r="D29" s="7" t="n">
        <v>0.24</v>
      </c>
      <c r="E29" s="7" t="n">
        <v>0.97</v>
      </c>
      <c r="F29" s="29" t="n">
        <f aca="false">(($B$6*$D$6)/1000000)*D29+(($C$6*$D$6)/1000000)*E29</f>
        <v>4110</v>
      </c>
      <c r="G29" s="29" t="n">
        <f aca="false">(($B$7*$D$7)/1000000)*D29+(($C$7*$D$7)/1000000)*E29</f>
        <v>1976</v>
      </c>
      <c r="H29" s="29" t="n">
        <f aca="false">(($B$8*$D$8)/1000000)*D29+(($C$8*$D$8)/1000000)*E29</f>
        <v>3612.5</v>
      </c>
      <c r="I29" s="29" t="n">
        <f aca="false">(($B$9*$D$9)/1000000)*D29+(($C$9*$D$9)/1000000)*E29</f>
        <v>1248.5</v>
      </c>
      <c r="J29" s="29" t="n">
        <f aca="false">SUM(F29:I29)</f>
        <v>10947</v>
      </c>
    </row>
    <row r="30" customFormat="false" ht="15" hidden="false" customHeight="true" outlineLevel="0" collapsed="false">
      <c r="A30" s="12" t="s">
        <v>60</v>
      </c>
      <c r="B30" s="6" t="s">
        <v>81</v>
      </c>
      <c r="C30" s="6" t="s">
        <v>82</v>
      </c>
      <c r="D30" s="7" t="n">
        <v>0.6</v>
      </c>
      <c r="E30" s="7" t="n">
        <v>6</v>
      </c>
      <c r="F30" s="29" t="n">
        <f aca="false">(($B$6*$D$6)/1000000)*D30+(($C$6*$D$6)/1000000)*E30</f>
        <v>21000</v>
      </c>
      <c r="G30" s="29" t="n">
        <f aca="false">(($B$7*$D$7)/1000000)*D30+(($C$7*$D$7)/1000000)*E30</f>
        <v>7800</v>
      </c>
      <c r="H30" s="29" t="n">
        <f aca="false">(($B$8*$D$8)/1000000)*D30+(($C$8*$D$8)/1000000)*E30</f>
        <v>13500</v>
      </c>
      <c r="I30" s="29" t="n">
        <f aca="false">(($B$9*$D$9)/1000000)*D30+(($C$9*$D$9)/1000000)*E30</f>
        <v>3300</v>
      </c>
      <c r="J30" s="29" t="n">
        <f aca="false">SUM(F30:I30)</f>
        <v>45600</v>
      </c>
    </row>
    <row r="31" customFormat="false" ht="15" hidden="false" customHeight="true" outlineLevel="0" collapsed="false">
      <c r="A31" s="12" t="s">
        <v>60</v>
      </c>
      <c r="B31" s="6" t="s">
        <v>57</v>
      </c>
      <c r="C31" s="6" t="s">
        <v>84</v>
      </c>
      <c r="D31" s="7" t="n">
        <v>0.5</v>
      </c>
      <c r="E31" s="7" t="n">
        <v>1.5</v>
      </c>
      <c r="F31" s="29" t="n">
        <f aca="false">(($B$6*$D$6)/1000000)*D31+(($C$6*$D$6)/1000000)*E31</f>
        <v>7000</v>
      </c>
      <c r="G31" s="29" t="n">
        <f aca="false">(($B$7*$D$7)/1000000)*D31+(($C$7*$D$7)/1000000)*E31</f>
        <v>3700</v>
      </c>
      <c r="H31" s="29" t="n">
        <f aca="false">(($B$8*$D$8)/1000000)*D31+(($C$8*$D$8)/1000000)*E31</f>
        <v>6875</v>
      </c>
      <c r="I31" s="29" t="n">
        <f aca="false">(($B$9*$D$9)/1000000)*D31+(($C$9*$D$9)/1000000)*E31</f>
        <v>2575</v>
      </c>
      <c r="J31" s="29" t="n">
        <f aca="false">SUM(F31:I31)</f>
        <v>20150</v>
      </c>
    </row>
    <row r="32" customFormat="false" ht="15" hidden="false" customHeight="true" outlineLevel="0" collapsed="false">
      <c r="A32" s="14" t="s">
        <v>88</v>
      </c>
      <c r="B32" s="6" t="s">
        <v>92</v>
      </c>
      <c r="C32" s="6" t="s">
        <v>93</v>
      </c>
      <c r="D32" s="7" t="n">
        <v>0.15</v>
      </c>
      <c r="E32" s="7" t="n">
        <v>0.65</v>
      </c>
      <c r="F32" s="29" t="n">
        <f aca="false">(($B$6*$D$6)/1000000)*D32+(($C$6*$D$6)/1000000)*E32</f>
        <v>2700</v>
      </c>
      <c r="G32" s="29" t="n">
        <f aca="false">(($B$7*$D$7)/1000000)*D32+(($C$7*$D$7)/1000000)*E32</f>
        <v>1270</v>
      </c>
      <c r="H32" s="29" t="n">
        <f aca="false">(($B$8*$D$8)/1000000)*D32+(($C$8*$D$8)/1000000)*E32</f>
        <v>2312.5</v>
      </c>
      <c r="I32" s="29" t="n">
        <f aca="false">(($B$9*$D$9)/1000000)*D32+(($C$9*$D$9)/1000000)*E32</f>
        <v>782.5</v>
      </c>
      <c r="J32" s="29" t="n">
        <f aca="false">SUM(F32:I32)</f>
        <v>7065</v>
      </c>
    </row>
    <row r="33" customFormat="false" ht="15" hidden="false" customHeight="true" outlineLevel="0" collapsed="false">
      <c r="A33" s="14" t="s">
        <v>88</v>
      </c>
      <c r="B33" s="6" t="s">
        <v>95</v>
      </c>
      <c r="C33" s="6" t="s">
        <v>96</v>
      </c>
      <c r="D33" s="7" t="n">
        <v>0.15</v>
      </c>
      <c r="E33" s="7" t="n">
        <v>0.6</v>
      </c>
      <c r="F33" s="29" t="n">
        <f aca="false">(($B$6*$D$6)/1000000)*D33+(($C$6*$D$6)/1000000)*E33</f>
        <v>2550</v>
      </c>
      <c r="G33" s="29" t="n">
        <f aca="false">(($B$7*$D$7)/1000000)*D33+(($C$7*$D$7)/1000000)*E33</f>
        <v>1230</v>
      </c>
      <c r="H33" s="29" t="n">
        <f aca="false">(($B$8*$D$8)/1000000)*D33+(($C$8*$D$8)/1000000)*E33</f>
        <v>2250</v>
      </c>
      <c r="I33" s="29" t="n">
        <f aca="false">(($B$9*$D$9)/1000000)*D33+(($C$9*$D$9)/1000000)*E33</f>
        <v>780</v>
      </c>
      <c r="J33" s="29" t="n">
        <f aca="false">SUM(F33:I33)</f>
        <v>6810</v>
      </c>
    </row>
    <row r="34" customFormat="false" ht="15" hidden="false" customHeight="true" outlineLevel="0" collapsed="false">
      <c r="A34" s="14" t="s">
        <v>88</v>
      </c>
      <c r="B34" s="6" t="s">
        <v>73</v>
      </c>
      <c r="C34" s="6" t="s">
        <v>98</v>
      </c>
      <c r="D34" s="7" t="n">
        <v>0.17</v>
      </c>
      <c r="E34" s="7" t="n">
        <v>0.66</v>
      </c>
      <c r="F34" s="29" t="n">
        <f aca="false">(($B$6*$D$6)/1000000)*D34+(($C$6*$D$6)/1000000)*E34</f>
        <v>2830</v>
      </c>
      <c r="G34" s="29" t="n">
        <f aca="false">(($B$7*$D$7)/1000000)*D34+(($C$7*$D$7)/1000000)*E34</f>
        <v>1378</v>
      </c>
      <c r="H34" s="29" t="n">
        <f aca="false">(($B$8*$D$8)/1000000)*D34+(($C$8*$D$8)/1000000)*E34</f>
        <v>2525</v>
      </c>
      <c r="I34" s="29" t="n">
        <f aca="false">(($B$9*$D$9)/1000000)*D34+(($C$9*$D$9)/1000000)*E34</f>
        <v>883</v>
      </c>
      <c r="J34" s="29" t="n">
        <f aca="false">SUM(F34:I34)</f>
        <v>7616</v>
      </c>
    </row>
    <row r="35" customFormat="false" ht="15" hidden="false" customHeight="true" outlineLevel="0" collapsed="false">
      <c r="A35" s="14" t="s">
        <v>88</v>
      </c>
      <c r="B35" s="6" t="s">
        <v>48</v>
      </c>
      <c r="C35" s="6" t="s">
        <v>100</v>
      </c>
      <c r="D35" s="7" t="n">
        <v>0.15</v>
      </c>
      <c r="E35" s="7" t="n">
        <v>0.6</v>
      </c>
      <c r="F35" s="29" t="n">
        <f aca="false">(($B$6*$D$6)/1000000)*D35+(($C$6*$D$6)/1000000)*E35</f>
        <v>2550</v>
      </c>
      <c r="G35" s="29" t="n">
        <f aca="false">(($B$7*$D$7)/1000000)*D35+(($C$7*$D$7)/1000000)*E35</f>
        <v>1230</v>
      </c>
      <c r="H35" s="29" t="n">
        <f aca="false">(($B$8*$D$8)/1000000)*D35+(($C$8*$D$8)/1000000)*E35</f>
        <v>2250</v>
      </c>
      <c r="I35" s="29" t="n">
        <f aca="false">(($B$9*$D$9)/1000000)*D35+(($C$9*$D$9)/1000000)*E35</f>
        <v>780</v>
      </c>
      <c r="J35" s="29" t="n">
        <f aca="false">SUM(F35:I35)</f>
        <v>6810</v>
      </c>
    </row>
    <row r="36" customFormat="false" ht="15" hidden="false" customHeight="true" outlineLevel="0" collapsed="false">
      <c r="A36" s="14" t="s">
        <v>88</v>
      </c>
      <c r="B36" s="6" t="s">
        <v>65</v>
      </c>
      <c r="C36" s="6" t="s">
        <v>104</v>
      </c>
      <c r="D36" s="7" t="n">
        <v>0.3</v>
      </c>
      <c r="E36" s="7" t="n">
        <v>2.5</v>
      </c>
      <c r="F36" s="29" t="n">
        <f aca="false">(($B$6*$D$6)/1000000)*D36+(($C$6*$D$6)/1000000)*E36</f>
        <v>9000</v>
      </c>
      <c r="G36" s="29" t="n">
        <f aca="false">(($B$7*$D$7)/1000000)*D36+(($C$7*$D$7)/1000000)*E36</f>
        <v>3500</v>
      </c>
      <c r="H36" s="29" t="n">
        <f aca="false">(($B$8*$D$8)/1000000)*D36+(($C$8*$D$8)/1000000)*E36</f>
        <v>6125</v>
      </c>
      <c r="I36" s="29" t="n">
        <f aca="false">(($B$9*$D$9)/1000000)*D36+(($C$9*$D$9)/1000000)*E36</f>
        <v>1625</v>
      </c>
      <c r="J36" s="29" t="n">
        <f aca="false">SUM(F36:I36)</f>
        <v>20250</v>
      </c>
    </row>
    <row r="37" customFormat="false" ht="15" hidden="false" customHeight="true" outlineLevel="0" collapsed="false">
      <c r="A37" s="14" t="s">
        <v>88</v>
      </c>
      <c r="B37" s="6" t="s">
        <v>48</v>
      </c>
      <c r="C37" s="6" t="s">
        <v>106</v>
      </c>
      <c r="D37" s="7" t="n">
        <v>0.15</v>
      </c>
      <c r="E37" s="7" t="n">
        <v>0.6</v>
      </c>
      <c r="F37" s="29" t="n">
        <f aca="false">(($B$6*$D$6)/1000000)*D37+(($C$6*$D$6)/1000000)*E37</f>
        <v>2550</v>
      </c>
      <c r="G37" s="29" t="n">
        <f aca="false">(($B$7*$D$7)/1000000)*D37+(($C$7*$D$7)/1000000)*E37</f>
        <v>1230</v>
      </c>
      <c r="H37" s="29" t="n">
        <f aca="false">(($B$8*$D$8)/1000000)*D37+(($C$8*$D$8)/1000000)*E37</f>
        <v>2250</v>
      </c>
      <c r="I37" s="29" t="n">
        <f aca="false">(($B$9*$D$9)/1000000)*D37+(($C$9*$D$9)/1000000)*E37</f>
        <v>780</v>
      </c>
      <c r="J37" s="29" t="n">
        <f aca="false">SUM(F37:I37)</f>
        <v>6810</v>
      </c>
    </row>
    <row r="38" customFormat="false" ht="15" hidden="false" customHeight="true" outlineLevel="0" collapsed="false">
      <c r="A38" s="14" t="s">
        <v>88</v>
      </c>
      <c r="B38" s="6" t="s">
        <v>65</v>
      </c>
      <c r="C38" s="6" t="s">
        <v>108</v>
      </c>
      <c r="D38" s="7" t="n">
        <v>0.3</v>
      </c>
      <c r="E38" s="7" t="n">
        <v>2.5</v>
      </c>
      <c r="F38" s="29" t="n">
        <f aca="false">(($B$6*$D$6)/1000000)*D38+(($C$6*$D$6)/1000000)*E38</f>
        <v>9000</v>
      </c>
      <c r="G38" s="29" t="n">
        <f aca="false">(($B$7*$D$7)/1000000)*D38+(($C$7*$D$7)/1000000)*E38</f>
        <v>3500</v>
      </c>
      <c r="H38" s="29" t="n">
        <f aca="false">(($B$8*$D$8)/1000000)*D38+(($C$8*$D$8)/1000000)*E38</f>
        <v>6125</v>
      </c>
      <c r="I38" s="29" t="n">
        <f aca="false">(($B$9*$D$9)/1000000)*D38+(($C$9*$D$9)/1000000)*E38</f>
        <v>1625</v>
      </c>
      <c r="J38" s="29" t="n">
        <f aca="false">SUM(F38:I38)</f>
        <v>20250</v>
      </c>
    </row>
    <row r="39" customFormat="false" ht="15" hidden="false" customHeight="true" outlineLevel="0" collapsed="false">
      <c r="A39" s="14" t="s">
        <v>88</v>
      </c>
      <c r="B39" s="6" t="s">
        <v>95</v>
      </c>
      <c r="C39" s="6" t="s">
        <v>110</v>
      </c>
      <c r="D39" s="7" t="n">
        <v>0.07</v>
      </c>
      <c r="E39" s="7" t="n">
        <v>0.3</v>
      </c>
      <c r="F39" s="29" t="n">
        <f aca="false">(($B$6*$D$6)/1000000)*D39+(($C$6*$D$6)/1000000)*E39</f>
        <v>1250</v>
      </c>
      <c r="G39" s="29" t="n">
        <f aca="false">(($B$7*$D$7)/1000000)*D39+(($C$7*$D$7)/1000000)*E39</f>
        <v>590</v>
      </c>
      <c r="H39" s="29" t="n">
        <f aca="false">(($B$8*$D$8)/1000000)*D39+(($C$8*$D$8)/1000000)*E39</f>
        <v>1075</v>
      </c>
      <c r="I39" s="29" t="n">
        <f aca="false">(($B$9*$D$9)/1000000)*D39+(($C$9*$D$9)/1000000)*E39</f>
        <v>365</v>
      </c>
      <c r="J39" s="29" t="n">
        <f aca="false">SUM(F39:I39)</f>
        <v>3280</v>
      </c>
    </row>
    <row r="40" customFormat="false" ht="15" hidden="false" customHeight="true" outlineLevel="0" collapsed="false">
      <c r="A40" s="14" t="s">
        <v>88</v>
      </c>
      <c r="B40" s="6" t="s">
        <v>57</v>
      </c>
      <c r="C40" s="6" t="s">
        <v>114</v>
      </c>
      <c r="D40" s="7" t="n">
        <v>0.2</v>
      </c>
      <c r="E40" s="7" t="n">
        <v>0.2</v>
      </c>
      <c r="F40" s="29" t="n">
        <f aca="false">(($B$6*$D$6)/1000000)*D40+(($C$6*$D$6)/1000000)*E40</f>
        <v>1600</v>
      </c>
      <c r="G40" s="29" t="n">
        <f aca="false">(($B$7*$D$7)/1000000)*D40+(($C$7*$D$7)/1000000)*E40</f>
        <v>1160</v>
      </c>
      <c r="H40" s="29" t="n">
        <f aca="false">(($B$8*$D$8)/1000000)*D40+(($C$8*$D$8)/1000000)*E40</f>
        <v>2250</v>
      </c>
      <c r="I40" s="29" t="n">
        <f aca="false">(($B$9*$D$9)/1000000)*D40+(($C$9*$D$9)/1000000)*E40</f>
        <v>1010</v>
      </c>
      <c r="J40" s="29" t="n">
        <f aca="false">SUM(F40:I40)</f>
        <v>6020</v>
      </c>
    </row>
    <row r="41" customFormat="false" ht="15" hidden="false" customHeight="true" outlineLevel="0" collapsed="false">
      <c r="A41" s="15" t="s">
        <v>116</v>
      </c>
      <c r="B41" s="6" t="s">
        <v>70</v>
      </c>
      <c r="C41" s="6" t="s">
        <v>117</v>
      </c>
      <c r="D41" s="7" t="n">
        <v>0.5</v>
      </c>
      <c r="E41" s="7" t="n">
        <v>1.5</v>
      </c>
      <c r="F41" s="29" t="n">
        <f aca="false">(($B$6*$D$6)/1000000)*D41+(($C$6*$D$6)/1000000)*E41</f>
        <v>7000</v>
      </c>
      <c r="G41" s="29" t="n">
        <f aca="false">(($B$7*$D$7)/1000000)*D41+(($C$7*$D$7)/1000000)*E41</f>
        <v>3700</v>
      </c>
      <c r="H41" s="29" t="n">
        <f aca="false">(($B$8*$D$8)/1000000)*D41+(($C$8*$D$8)/1000000)*E41</f>
        <v>6875</v>
      </c>
      <c r="I41" s="29" t="n">
        <f aca="false">(($B$9*$D$9)/1000000)*D41+(($C$9*$D$9)/1000000)*E41</f>
        <v>2575</v>
      </c>
      <c r="J41" s="29" t="n">
        <f aca="false">SUM(F41:I41)</f>
        <v>20150</v>
      </c>
    </row>
    <row r="42" customFormat="false" ht="15" hidden="false" customHeight="true" outlineLevel="0" collapsed="false">
      <c r="A42" s="15" t="s">
        <v>116</v>
      </c>
      <c r="B42" s="6" t="s">
        <v>119</v>
      </c>
      <c r="C42" s="6" t="s">
        <v>120</v>
      </c>
      <c r="D42" s="7" t="n">
        <v>0.23</v>
      </c>
      <c r="E42" s="7" t="n">
        <v>0.38</v>
      </c>
      <c r="F42" s="29" t="n">
        <f aca="false">(($B$6*$D$6)/1000000)*D42+(($C$6*$D$6)/1000000)*E42</f>
        <v>2290</v>
      </c>
      <c r="G42" s="29" t="n">
        <f aca="false">(($B$7*$D$7)/1000000)*D42+(($C$7*$D$7)/1000000)*E42</f>
        <v>1454</v>
      </c>
      <c r="H42" s="29" t="n">
        <f aca="false">(($B$8*$D$8)/1000000)*D42+(($C$8*$D$8)/1000000)*E42</f>
        <v>2775</v>
      </c>
      <c r="I42" s="29" t="n">
        <f aca="false">(($B$9*$D$9)/1000000)*D42+(($C$9*$D$9)/1000000)*E42</f>
        <v>1169</v>
      </c>
      <c r="J42" s="29" t="n">
        <f aca="false">SUM(F42:I42)</f>
        <v>7688</v>
      </c>
    </row>
    <row r="43" customFormat="false" ht="15" hidden="false" customHeight="true" outlineLevel="0" collapsed="false">
      <c r="A43" s="15" t="s">
        <v>116</v>
      </c>
      <c r="B43" s="6" t="s">
        <v>119</v>
      </c>
      <c r="C43" s="6" t="s">
        <v>124</v>
      </c>
      <c r="D43" s="7" t="n">
        <v>0.09</v>
      </c>
      <c r="E43" s="7" t="n">
        <v>0.29</v>
      </c>
      <c r="F43" s="29" t="n">
        <f aca="false">(($B$6*$D$6)/1000000)*D43+(($C$6*$D$6)/1000000)*E43</f>
        <v>1320</v>
      </c>
      <c r="G43" s="29" t="n">
        <f aca="false">(($B$7*$D$7)/1000000)*D43+(($C$7*$D$7)/1000000)*E43</f>
        <v>682</v>
      </c>
      <c r="H43" s="29" t="n">
        <f aca="false">(($B$8*$D$8)/1000000)*D43+(($C$8*$D$8)/1000000)*E43</f>
        <v>1262.5</v>
      </c>
      <c r="I43" s="29" t="n">
        <f aca="false">(($B$9*$D$9)/1000000)*D43+(($C$9*$D$9)/1000000)*E43</f>
        <v>464.5</v>
      </c>
      <c r="J43" s="29" t="n">
        <f aca="false">SUM(F43:I43)</f>
        <v>3729</v>
      </c>
    </row>
    <row r="44" customFormat="false" ht="15" hidden="false" customHeight="true" outlineLevel="0" collapsed="false">
      <c r="A44" s="15" t="s">
        <v>116</v>
      </c>
      <c r="B44" s="6" t="s">
        <v>92</v>
      </c>
      <c r="C44" s="6" t="s">
        <v>126</v>
      </c>
      <c r="D44" s="7" t="n">
        <v>0.06</v>
      </c>
      <c r="E44" s="7" t="n">
        <v>0.24</v>
      </c>
      <c r="F44" s="29" t="n">
        <f aca="false">(($B$6*$D$6)/1000000)*D44+(($C$6*$D$6)/1000000)*E44</f>
        <v>1020</v>
      </c>
      <c r="G44" s="29" t="n">
        <f aca="false">(($B$7*$D$7)/1000000)*D44+(($C$7*$D$7)/1000000)*E44</f>
        <v>492</v>
      </c>
      <c r="H44" s="29" t="n">
        <f aca="false">(($B$8*$D$8)/1000000)*D44+(($C$8*$D$8)/1000000)*E44</f>
        <v>900</v>
      </c>
      <c r="I44" s="29" t="n">
        <f aca="false">(($B$9*$D$9)/1000000)*D44+(($C$9*$D$9)/1000000)*E44</f>
        <v>312</v>
      </c>
      <c r="J44" s="29" t="n">
        <f aca="false">SUM(F44:I44)</f>
        <v>2724</v>
      </c>
    </row>
    <row r="45" customFormat="false" ht="15" hidden="false" customHeight="true" outlineLevel="0" collapsed="false">
      <c r="A45" s="15" t="s">
        <v>116</v>
      </c>
      <c r="B45" s="6" t="s">
        <v>81</v>
      </c>
      <c r="C45" s="6" t="s">
        <v>128</v>
      </c>
      <c r="D45" s="7" t="n">
        <v>0.15</v>
      </c>
      <c r="E45" s="7" t="n">
        <v>0.6</v>
      </c>
      <c r="F45" s="29" t="n">
        <f aca="false">(($B$6*$D$6)/1000000)*D45+(($C$6*$D$6)/1000000)*E45</f>
        <v>2550</v>
      </c>
      <c r="G45" s="29" t="n">
        <f aca="false">(($B$7*$D$7)/1000000)*D45+(($C$7*$D$7)/1000000)*E45</f>
        <v>1230</v>
      </c>
      <c r="H45" s="29" t="n">
        <f aca="false">(($B$8*$D$8)/1000000)*D45+(($C$8*$D$8)/1000000)*E45</f>
        <v>2250</v>
      </c>
      <c r="I45" s="29" t="n">
        <f aca="false">(($B$9*$D$9)/1000000)*D45+(($C$9*$D$9)/1000000)*E45</f>
        <v>780</v>
      </c>
      <c r="J45" s="29" t="n">
        <f aca="false">SUM(F45:I45)</f>
        <v>6810</v>
      </c>
    </row>
    <row r="46" customFormat="false" ht="15" hidden="false" customHeight="true" outlineLevel="0" collapsed="false">
      <c r="A46" s="15" t="s">
        <v>116</v>
      </c>
      <c r="B46" s="6" t="s">
        <v>57</v>
      </c>
      <c r="C46" s="6" t="s">
        <v>130</v>
      </c>
      <c r="D46" s="7" t="n">
        <v>0.15</v>
      </c>
      <c r="E46" s="7" t="n">
        <v>0.15</v>
      </c>
      <c r="F46" s="29" t="n">
        <f aca="false">(($B$6*$D$6)/1000000)*D46+(($C$6*$D$6)/1000000)*E46</f>
        <v>1200</v>
      </c>
      <c r="G46" s="29" t="n">
        <f aca="false">(($B$7*$D$7)/1000000)*D46+(($C$7*$D$7)/1000000)*E46</f>
        <v>870</v>
      </c>
      <c r="H46" s="29" t="n">
        <f aca="false">(($B$8*$D$8)/1000000)*D46+(($C$8*$D$8)/1000000)*E46</f>
        <v>1687.5</v>
      </c>
      <c r="I46" s="29" t="n">
        <f aca="false">(($B$9*$D$9)/1000000)*D46+(($C$9*$D$9)/1000000)*E46</f>
        <v>757.5</v>
      </c>
      <c r="J46" s="29" t="n">
        <f aca="false">SUM(F46:I46)</f>
        <v>4515</v>
      </c>
    </row>
    <row r="47" customFormat="false" ht="15" hidden="false" customHeight="true" outlineLevel="0" collapsed="false">
      <c r="A47" s="15" t="s">
        <v>116</v>
      </c>
      <c r="B47" s="6" t="s">
        <v>92</v>
      </c>
      <c r="C47" s="6" t="s">
        <v>132</v>
      </c>
      <c r="D47" s="7" t="n">
        <v>0.06</v>
      </c>
      <c r="E47" s="7" t="n">
        <v>0.23</v>
      </c>
      <c r="F47" s="29" t="n">
        <f aca="false">(($B$6*$D$6)/1000000)*D47+(($C$6*$D$6)/1000000)*E47</f>
        <v>990</v>
      </c>
      <c r="G47" s="29" t="n">
        <f aca="false">(($B$7*$D$7)/1000000)*D47+(($C$7*$D$7)/1000000)*E47</f>
        <v>484</v>
      </c>
      <c r="H47" s="29" t="n">
        <f aca="false">(($B$8*$D$8)/1000000)*D47+(($C$8*$D$8)/1000000)*E47</f>
        <v>887.5</v>
      </c>
      <c r="I47" s="29" t="n">
        <f aca="false">(($B$9*$D$9)/1000000)*D47+(($C$9*$D$9)/1000000)*E47</f>
        <v>311.5</v>
      </c>
      <c r="J47" s="29" t="n">
        <f aca="false">SUM(F47:I47)</f>
        <v>2673</v>
      </c>
    </row>
    <row r="48" customFormat="false" ht="15" hidden="false" customHeight="true" outlineLevel="0" collapsed="false">
      <c r="A48" s="15" t="s">
        <v>116</v>
      </c>
      <c r="B48" s="6" t="s">
        <v>57</v>
      </c>
      <c r="C48" s="6" t="s">
        <v>134</v>
      </c>
      <c r="D48" s="7" t="n">
        <v>0.1</v>
      </c>
      <c r="E48" s="7" t="n">
        <v>0.3</v>
      </c>
      <c r="F48" s="29" t="n">
        <f aca="false">(($B$6*$D$6)/1000000)*D48+(($C$6*$D$6)/1000000)*E48</f>
        <v>1400</v>
      </c>
      <c r="G48" s="29" t="n">
        <f aca="false">(($B$7*$D$7)/1000000)*D48+(($C$7*$D$7)/1000000)*E48</f>
        <v>740</v>
      </c>
      <c r="H48" s="29" t="n">
        <f aca="false">(($B$8*$D$8)/1000000)*D48+(($C$8*$D$8)/1000000)*E48</f>
        <v>1375</v>
      </c>
      <c r="I48" s="29" t="n">
        <f aca="false">(($B$9*$D$9)/1000000)*D48+(($C$9*$D$9)/1000000)*E48</f>
        <v>515</v>
      </c>
      <c r="J48" s="29" t="n">
        <f aca="false">SUM(F48:I48)</f>
        <v>4030</v>
      </c>
    </row>
    <row r="49" customFormat="false" ht="15" hidden="false" customHeight="true" outlineLevel="0" collapsed="false">
      <c r="A49" s="15" t="s">
        <v>116</v>
      </c>
      <c r="B49" s="6" t="s">
        <v>119</v>
      </c>
      <c r="C49" s="6" t="s">
        <v>138</v>
      </c>
      <c r="D49" s="7" t="n">
        <v>0.04</v>
      </c>
      <c r="E49" s="7" t="n">
        <v>0.08</v>
      </c>
      <c r="F49" s="29" t="n">
        <f aca="false">(($B$6*$D$6)/1000000)*D49+(($C$6*$D$6)/1000000)*E49</f>
        <v>440</v>
      </c>
      <c r="G49" s="29" t="n">
        <f aca="false">(($B$7*$D$7)/1000000)*D49+(($C$7*$D$7)/1000000)*E49</f>
        <v>264</v>
      </c>
      <c r="H49" s="29" t="n">
        <f aca="false">(($B$8*$D$8)/1000000)*D49+(($C$8*$D$8)/1000000)*E49</f>
        <v>500</v>
      </c>
      <c r="I49" s="29" t="n">
        <f aca="false">(($B$9*$D$9)/1000000)*D49+(($C$9*$D$9)/1000000)*E49</f>
        <v>204</v>
      </c>
      <c r="J49" s="29" t="n">
        <f aca="false">SUM(F49:I49)</f>
        <v>1408</v>
      </c>
    </row>
    <row r="50" customFormat="false" ht="15" hidden="false" customHeight="true" outlineLevel="0" collapsed="false">
      <c r="A50" s="15" t="s">
        <v>116</v>
      </c>
      <c r="B50" s="6" t="s">
        <v>57</v>
      </c>
      <c r="C50" s="6" t="s">
        <v>143</v>
      </c>
      <c r="D50" s="7" t="n">
        <v>0.1</v>
      </c>
      <c r="E50" s="7" t="n">
        <v>0.1</v>
      </c>
      <c r="F50" s="29" t="n">
        <f aca="false">(($B$6*$D$6)/1000000)*D50+(($C$6*$D$6)/1000000)*E50</f>
        <v>800</v>
      </c>
      <c r="G50" s="29" t="n">
        <f aca="false">(($B$7*$D$7)/1000000)*D50+(($C$7*$D$7)/1000000)*E50</f>
        <v>580</v>
      </c>
      <c r="H50" s="29" t="n">
        <f aca="false">(($B$8*$D$8)/1000000)*D50+(($C$8*$D$8)/1000000)*E50</f>
        <v>1125</v>
      </c>
      <c r="I50" s="29" t="n">
        <f aca="false">(($B$9*$D$9)/1000000)*D50+(($C$9*$D$9)/1000000)*E50</f>
        <v>505</v>
      </c>
      <c r="J50" s="29" t="n">
        <f aca="false">SUM(F50:I50)</f>
        <v>3010</v>
      </c>
    </row>
    <row r="51" customFormat="false" ht="15" hidden="false" customHeight="true" outlineLevel="0" collapsed="false">
      <c r="A51" s="15" t="s">
        <v>116</v>
      </c>
      <c r="B51" s="6" t="s">
        <v>57</v>
      </c>
      <c r="C51" s="6" t="s">
        <v>145</v>
      </c>
      <c r="D51" s="7" t="n">
        <v>0.04</v>
      </c>
      <c r="E51" s="7" t="n">
        <v>0.04</v>
      </c>
      <c r="F51" s="29" t="n">
        <f aca="false">(($B$6*$D$6)/1000000)*D51+(($C$6*$D$6)/1000000)*E51</f>
        <v>320</v>
      </c>
      <c r="G51" s="29" t="n">
        <f aca="false">(($B$7*$D$7)/1000000)*D51+(($C$7*$D$7)/1000000)*E51</f>
        <v>232</v>
      </c>
      <c r="H51" s="29" t="n">
        <f aca="false">(($B$8*$D$8)/1000000)*D51+(($C$8*$D$8)/1000000)*E51</f>
        <v>450</v>
      </c>
      <c r="I51" s="29" t="n">
        <f aca="false">(($B$9*$D$9)/1000000)*D51+(($C$9*$D$9)/1000000)*E51</f>
        <v>202</v>
      </c>
      <c r="J51" s="29" t="n">
        <f aca="false">SUM(F51:I51)</f>
        <v>1204</v>
      </c>
    </row>
    <row r="53" customFormat="false" ht="39.75" hidden="false" customHeight="true" outlineLevel="0" collapsed="false">
      <c r="A53" s="3" t="s">
        <v>200</v>
      </c>
      <c r="B53" s="3"/>
      <c r="C53" s="3"/>
      <c r="D53" s="3"/>
      <c r="E53" s="3"/>
      <c r="F53" s="3"/>
      <c r="G53" s="3"/>
      <c r="H53" s="3"/>
      <c r="I53" s="3"/>
      <c r="J53" s="3"/>
    </row>
  </sheetData>
  <autoFilter ref="A12:J51"/>
  <mergeCells count="5">
    <mergeCell ref="A1:J1"/>
    <mergeCell ref="A2:J2"/>
    <mergeCell ref="A4:D4"/>
    <mergeCell ref="A11:J11"/>
    <mergeCell ref="A53:J53"/>
  </mergeCells>
  <conditionalFormatting sqref="F13:F51">
    <cfRule type="colorScale" priority="2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G13:G51">
    <cfRule type="colorScale" priority="3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H13:H51">
    <cfRule type="colorScale" priority="4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I13:I51">
    <cfRule type="colorScale" priority="5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conditionalFormatting sqref="J13:J51">
    <cfRule type="colorScale" priority="6">
      <colorScale>
        <cfvo type="min" val="0"/>
        <cfvo type="percentile" val="50"/>
        <cfvo type="max" val="0"/>
        <color rgb="FF63BE7B"/>
        <color rgb="FFFFEB84"/>
        <color rgb="FFF8696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H57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6"/>
    <col collapsed="false" customWidth="true" hidden="false" outlineLevel="0" max="2" min="2" style="1" width="12"/>
    <col collapsed="false" customWidth="true" hidden="false" outlineLevel="0" max="3" min="3" style="1" width="31"/>
    <col collapsed="false" customWidth="true" hidden="false" outlineLevel="0" max="4" min="4" style="1" width="13"/>
    <col collapsed="false" customWidth="true" hidden="false" outlineLevel="0" max="5" min="5" style="1" width="14"/>
    <col collapsed="false" customWidth="true" hidden="false" outlineLevel="0" max="7" min="6" style="1" width="16"/>
    <col collapsed="false" customWidth="true" hidden="false" outlineLevel="0" max="8" min="8" style="1" width="14"/>
  </cols>
  <sheetData>
    <row r="1" customFormat="false" ht="30" hidden="false" customHeight="true" outlineLevel="0" collapsed="false">
      <c r="A1" s="2" t="s">
        <v>201</v>
      </c>
      <c r="B1" s="2"/>
      <c r="C1" s="2"/>
      <c r="D1" s="2"/>
      <c r="E1" s="2"/>
      <c r="F1" s="2"/>
      <c r="G1" s="2"/>
      <c r="H1" s="2"/>
    </row>
    <row r="2" customFormat="false" ht="27.75" hidden="false" customHeight="true" outlineLevel="0" collapsed="false">
      <c r="A2" s="3" t="s">
        <v>202</v>
      </c>
      <c r="B2" s="3"/>
      <c r="C2" s="3"/>
      <c r="D2" s="3"/>
      <c r="E2" s="3"/>
      <c r="F2" s="3"/>
      <c r="G2" s="3"/>
      <c r="H2" s="3"/>
    </row>
    <row r="3" customFormat="false" ht="30" hidden="false" customHeight="true" outlineLevel="0" collapsed="false">
      <c r="A3" s="4" t="s">
        <v>2</v>
      </c>
      <c r="B3" s="4" t="s">
        <v>3</v>
      </c>
      <c r="C3" s="4" t="s">
        <v>4</v>
      </c>
      <c r="D3" s="4" t="s">
        <v>165</v>
      </c>
      <c r="E3" s="4" t="s">
        <v>7</v>
      </c>
      <c r="F3" s="4" t="s">
        <v>203</v>
      </c>
      <c r="G3" s="4" t="s">
        <v>9</v>
      </c>
      <c r="H3" s="4" t="s">
        <v>204</v>
      </c>
    </row>
    <row r="4" customFormat="false" ht="15" hidden="false" customHeight="true" outlineLevel="0" collapsed="false">
      <c r="A4" s="5" t="s">
        <v>13</v>
      </c>
      <c r="B4" s="6" t="s">
        <v>14</v>
      </c>
      <c r="C4" s="6" t="s">
        <v>15</v>
      </c>
      <c r="D4" s="8" t="n">
        <v>97</v>
      </c>
      <c r="E4" s="7" t="n">
        <f aca="false">(5+3*25)/4</f>
        <v>20</v>
      </c>
      <c r="F4" s="9" t="n">
        <f aca="false">IFERROR(D4/E4,0)</f>
        <v>4.85</v>
      </c>
      <c r="G4" s="9" t="n">
        <v>87.6</v>
      </c>
      <c r="H4" s="9" t="n">
        <f aca="false">IFERROR(G4/E4,0)</f>
        <v>4.38</v>
      </c>
    </row>
    <row r="5" customFormat="false" ht="15" hidden="false" customHeight="true" outlineLevel="0" collapsed="false">
      <c r="A5" s="5" t="s">
        <v>13</v>
      </c>
      <c r="B5" s="6" t="s">
        <v>14</v>
      </c>
      <c r="C5" s="6" t="s">
        <v>17</v>
      </c>
      <c r="D5" s="8" t="n">
        <v>95</v>
      </c>
      <c r="E5" s="7" t="n">
        <f aca="false">(5+3*25)/4</f>
        <v>20</v>
      </c>
      <c r="F5" s="9" t="n">
        <f aca="false">IFERROR(D5/E5,0)</f>
        <v>4.75</v>
      </c>
      <c r="G5" s="9" t="n">
        <v>80.8</v>
      </c>
      <c r="H5" s="9" t="n">
        <f aca="false">IFERROR(G5/E5,0)</f>
        <v>4.04</v>
      </c>
    </row>
    <row r="6" customFormat="false" ht="15" hidden="false" customHeight="true" outlineLevel="0" collapsed="false">
      <c r="A6" s="5" t="s">
        <v>13</v>
      </c>
      <c r="B6" s="6" t="s">
        <v>14</v>
      </c>
      <c r="C6" s="6" t="s">
        <v>19</v>
      </c>
      <c r="D6" s="8" t="n">
        <v>93</v>
      </c>
      <c r="E6" s="7" t="n">
        <f aca="false">(5+3*25)/4</f>
        <v>20</v>
      </c>
      <c r="F6" s="9" t="n">
        <f aca="false">IFERROR(D6/E6,0)</f>
        <v>4.65</v>
      </c>
      <c r="G6" s="9" t="n">
        <v>79.6</v>
      </c>
      <c r="H6" s="9" t="n">
        <f aca="false">IFERROR(G6/E6,0)</f>
        <v>3.98</v>
      </c>
    </row>
    <row r="7" customFormat="false" ht="15" hidden="false" customHeight="true" outlineLevel="0" collapsed="false">
      <c r="A7" s="5" t="s">
        <v>13</v>
      </c>
      <c r="B7" s="6" t="s">
        <v>14</v>
      </c>
      <c r="C7" s="6" t="s">
        <v>21</v>
      </c>
      <c r="D7" s="8" t="n">
        <v>91</v>
      </c>
      <c r="E7" s="7" t="n">
        <f aca="false">(15+3*75)/4</f>
        <v>60</v>
      </c>
      <c r="F7" s="9" t="n">
        <f aca="false">IFERROR(D7/E7,0)</f>
        <v>1.51666666666667</v>
      </c>
      <c r="G7" s="9" t="n">
        <v>72.5</v>
      </c>
      <c r="H7" s="9" t="n">
        <f aca="false">IFERROR(G7/E7,0)</f>
        <v>1.20833333333333</v>
      </c>
    </row>
    <row r="8" customFormat="false" ht="15" hidden="false" customHeight="true" outlineLevel="0" collapsed="false">
      <c r="A8" s="5" t="s">
        <v>13</v>
      </c>
      <c r="B8" s="6" t="s">
        <v>14</v>
      </c>
      <c r="C8" s="6" t="s">
        <v>23</v>
      </c>
      <c r="D8" s="8" t="n">
        <v>89</v>
      </c>
      <c r="E8" s="7" t="n">
        <f aca="false">(15+3*75)/4</f>
        <v>60</v>
      </c>
      <c r="F8" s="9" t="n">
        <f aca="false">IFERROR(D8/E8,0)</f>
        <v>1.48333333333333</v>
      </c>
      <c r="G8" s="9" t="n">
        <v>74.5</v>
      </c>
      <c r="H8" s="9" t="n">
        <f aca="false">IFERROR(G8/E8,0)</f>
        <v>1.24166666666667</v>
      </c>
    </row>
    <row r="9" customFormat="false" ht="15" hidden="false" customHeight="true" outlineLevel="0" collapsed="false">
      <c r="A9" s="11" t="s">
        <v>25</v>
      </c>
      <c r="B9" s="6" t="s">
        <v>14</v>
      </c>
      <c r="C9" s="6" t="s">
        <v>26</v>
      </c>
      <c r="D9" s="8" t="n">
        <v>91</v>
      </c>
      <c r="E9" s="7" t="n">
        <f aca="false">(3+3*15)/4</f>
        <v>12</v>
      </c>
      <c r="F9" s="9" t="n">
        <f aca="false">IFERROR(D9/E9,0)</f>
        <v>7.58333333333333</v>
      </c>
      <c r="G9" s="9" t="n">
        <v>79.6</v>
      </c>
      <c r="H9" s="9" t="n">
        <f aca="false">IFERROR(G9/E9,0)</f>
        <v>6.63333333333333</v>
      </c>
    </row>
    <row r="10" customFormat="false" ht="15" hidden="false" customHeight="true" outlineLevel="0" collapsed="false">
      <c r="A10" s="11" t="s">
        <v>25</v>
      </c>
      <c r="B10" s="6" t="s">
        <v>14</v>
      </c>
      <c r="C10" s="6" t="s">
        <v>28</v>
      </c>
      <c r="D10" s="8" t="n">
        <v>89</v>
      </c>
      <c r="E10" s="7" t="n">
        <f aca="false">(3+3*15)/4</f>
        <v>12</v>
      </c>
      <c r="F10" s="9" t="n">
        <f aca="false">IFERROR(D10/E10,0)</f>
        <v>7.41666666666667</v>
      </c>
      <c r="G10" s="9" t="n">
        <v>82</v>
      </c>
      <c r="H10" s="9" t="n">
        <f aca="false">IFERROR(G10/E10,0)</f>
        <v>6.83333333333333</v>
      </c>
    </row>
    <row r="11" customFormat="false" ht="15" hidden="false" customHeight="true" outlineLevel="0" collapsed="false">
      <c r="A11" s="11" t="s">
        <v>25</v>
      </c>
      <c r="B11" s="6" t="s">
        <v>30</v>
      </c>
      <c r="C11" s="6" t="s">
        <v>31</v>
      </c>
      <c r="D11" s="8" t="n">
        <v>86</v>
      </c>
      <c r="E11" s="7" t="n">
        <f aca="false">(0.62+3*1.85)/4</f>
        <v>1.5425</v>
      </c>
      <c r="F11" s="9" t="n">
        <f aca="false">IFERROR(D11/E11,0)</f>
        <v>55.7536466774716</v>
      </c>
      <c r="G11" s="9" t="n">
        <v>72</v>
      </c>
      <c r="H11" s="9" t="n">
        <f aca="false">IFERROR(G11/E11,0)</f>
        <v>46.677471636953</v>
      </c>
    </row>
    <row r="12" customFormat="false" ht="15" hidden="false" customHeight="true" outlineLevel="0" collapsed="false">
      <c r="A12" s="11" t="s">
        <v>25</v>
      </c>
      <c r="B12" s="6" t="s">
        <v>14</v>
      </c>
      <c r="C12" s="6" t="s">
        <v>33</v>
      </c>
      <c r="D12" s="8" t="n">
        <v>85</v>
      </c>
      <c r="E12" s="7" t="n">
        <f aca="false">(3+3*15)/4</f>
        <v>12</v>
      </c>
      <c r="F12" s="9" t="n">
        <f aca="false">IFERROR(D12/E12,0)</f>
        <v>7.08333333333333</v>
      </c>
      <c r="G12" s="9" t="n">
        <v>72.7</v>
      </c>
      <c r="H12" s="9" t="n">
        <f aca="false">IFERROR(G12/E12,0)</f>
        <v>6.05833333333333</v>
      </c>
    </row>
    <row r="13" customFormat="false" ht="15" hidden="false" customHeight="true" outlineLevel="0" collapsed="false">
      <c r="A13" s="11" t="s">
        <v>25</v>
      </c>
      <c r="B13" s="6" t="s">
        <v>35</v>
      </c>
      <c r="C13" s="6" t="s">
        <v>36</v>
      </c>
      <c r="D13" s="8" t="n">
        <v>85</v>
      </c>
      <c r="E13" s="7" t="n">
        <f aca="false">(1+3*3.2)/4</f>
        <v>2.65</v>
      </c>
      <c r="F13" s="9" t="n">
        <f aca="false">IFERROR(D13/E13,0)</f>
        <v>32.0754716981132</v>
      </c>
      <c r="G13" s="9" t="n">
        <v>77.8</v>
      </c>
      <c r="H13" s="9" t="n">
        <f aca="false">IFERROR(G13/E13,0)</f>
        <v>29.3584905660377</v>
      </c>
    </row>
    <row r="14" customFormat="false" ht="15" hidden="false" customHeight="true" outlineLevel="0" collapsed="false">
      <c r="A14" s="11" t="s">
        <v>25</v>
      </c>
      <c r="B14" s="6" t="s">
        <v>30</v>
      </c>
      <c r="C14" s="6" t="s">
        <v>38</v>
      </c>
      <c r="D14" s="8" t="n">
        <v>84</v>
      </c>
      <c r="E14" s="7" t="n">
        <f aca="false">(1.35+3*5.4)/4</f>
        <v>4.3875</v>
      </c>
      <c r="F14" s="9" t="n">
        <f aca="false">IFERROR(D14/E14,0)</f>
        <v>19.1452991452991</v>
      </c>
      <c r="G14" s="9" t="n">
        <v>65.8</v>
      </c>
      <c r="H14" s="9" t="n">
        <f aca="false">IFERROR(G14/E14,0)</f>
        <v>14.997150997151</v>
      </c>
    </row>
    <row r="15" customFormat="false" ht="15" hidden="false" customHeight="true" outlineLevel="0" collapsed="false">
      <c r="A15" s="11" t="s">
        <v>25</v>
      </c>
      <c r="B15" s="6" t="s">
        <v>40</v>
      </c>
      <c r="C15" s="6" t="s">
        <v>41</v>
      </c>
      <c r="D15" s="8" t="n">
        <v>84</v>
      </c>
      <c r="E15" s="7" t="n">
        <f aca="false">(0.3+3*1.2)/4</f>
        <v>0.975</v>
      </c>
      <c r="F15" s="9" t="n">
        <f aca="false">IFERROR(D15/E15,0)</f>
        <v>86.1538461538462</v>
      </c>
      <c r="G15" s="9" t="n">
        <v>80.2</v>
      </c>
      <c r="H15" s="9" t="n">
        <f aca="false">IFERROR(G15/E15,0)</f>
        <v>82.2564102564103</v>
      </c>
    </row>
    <row r="16" customFormat="false" ht="15" hidden="false" customHeight="true" outlineLevel="0" collapsed="false">
      <c r="A16" s="11" t="s">
        <v>25</v>
      </c>
      <c r="B16" s="6" t="s">
        <v>14</v>
      </c>
      <c r="C16" s="6" t="s">
        <v>43</v>
      </c>
      <c r="D16" s="8" t="n">
        <v>83</v>
      </c>
      <c r="E16" s="7" t="n">
        <f aca="false">(3+3*15)/4</f>
        <v>12</v>
      </c>
      <c r="F16" s="9" t="n">
        <f aca="false">IFERROR(D16/E16,0)</f>
        <v>6.91666666666667</v>
      </c>
      <c r="G16" s="9" t="n">
        <v>70.3</v>
      </c>
      <c r="H16" s="9" t="n">
        <f aca="false">IFERROR(G16/E16,0)</f>
        <v>5.85833333333333</v>
      </c>
    </row>
    <row r="17" customFormat="false" ht="15" hidden="false" customHeight="true" outlineLevel="0" collapsed="false">
      <c r="A17" s="11" t="s">
        <v>25</v>
      </c>
      <c r="B17" s="6" t="s">
        <v>45</v>
      </c>
      <c r="C17" s="6" t="s">
        <v>46</v>
      </c>
      <c r="D17" s="8" t="n">
        <v>83</v>
      </c>
      <c r="E17" s="7" t="n">
        <f aca="false">(0.6+3*3)/4</f>
        <v>2.4</v>
      </c>
      <c r="F17" s="9" t="n">
        <f aca="false">IFERROR(D17/E17,0)</f>
        <v>34.5833333333333</v>
      </c>
      <c r="G17" s="9" t="n">
        <v>76.8</v>
      </c>
      <c r="H17" s="9" t="n">
        <f aca="false">IFERROR(G17/E17,0)</f>
        <v>32</v>
      </c>
    </row>
    <row r="18" customFormat="false" ht="15" hidden="false" customHeight="true" outlineLevel="0" collapsed="false">
      <c r="A18" s="11" t="s">
        <v>25</v>
      </c>
      <c r="B18" s="6" t="s">
        <v>48</v>
      </c>
      <c r="C18" s="6" t="s">
        <v>49</v>
      </c>
      <c r="D18" s="8" t="n">
        <v>82</v>
      </c>
      <c r="E18" s="7" t="n">
        <f aca="false">(0.22+3*0.88)/4</f>
        <v>0.715</v>
      </c>
      <c r="F18" s="9" t="n">
        <f aca="false">IFERROR(D18/E18,0)</f>
        <v>114.685314685315</v>
      </c>
      <c r="G18" s="9" t="n">
        <v>67.8</v>
      </c>
      <c r="H18" s="9" t="n">
        <f aca="false">IFERROR(G18/E18,0)</f>
        <v>94.8251748251748</v>
      </c>
    </row>
    <row r="19" customFormat="false" ht="15" hidden="false" customHeight="true" outlineLevel="0" collapsed="false">
      <c r="A19" s="11" t="s">
        <v>25</v>
      </c>
      <c r="B19" s="6" t="s">
        <v>40</v>
      </c>
      <c r="C19" s="6" t="s">
        <v>51</v>
      </c>
      <c r="D19" s="8" t="n">
        <v>82</v>
      </c>
      <c r="E19" s="7" t="n">
        <f aca="false">(0.3+3*1.2)/4</f>
        <v>0.975</v>
      </c>
      <c r="F19" s="9" t="n">
        <f aca="false">IFERROR(D19/E19,0)</f>
        <v>84.1025641025641</v>
      </c>
      <c r="G19" s="9" t="n">
        <v>78</v>
      </c>
      <c r="H19" s="9" t="n">
        <f aca="false">IFERROR(G19/E19,0)</f>
        <v>80</v>
      </c>
    </row>
    <row r="20" customFormat="false" ht="15" hidden="false" customHeight="true" outlineLevel="0" collapsed="false">
      <c r="A20" s="11" t="s">
        <v>25</v>
      </c>
      <c r="B20" s="6" t="s">
        <v>45</v>
      </c>
      <c r="C20" s="6" t="s">
        <v>53</v>
      </c>
      <c r="D20" s="8" t="n">
        <v>81</v>
      </c>
      <c r="E20" s="7" t="n">
        <f aca="false">(0.6+3*2.5)/4</f>
        <v>2.025</v>
      </c>
      <c r="F20" s="9" t="n">
        <f aca="false">IFERROR(D20/E20,0)</f>
        <v>40</v>
      </c>
      <c r="G20" s="9" t="n">
        <v>76.8</v>
      </c>
      <c r="H20" s="9" t="n">
        <f aca="false">IFERROR(G20/E20,0)</f>
        <v>37.9259259259259</v>
      </c>
    </row>
    <row r="21" customFormat="false" ht="15" hidden="false" customHeight="true" outlineLevel="0" collapsed="false">
      <c r="A21" s="11" t="s">
        <v>25</v>
      </c>
      <c r="B21" s="6" t="s">
        <v>48</v>
      </c>
      <c r="C21" s="6" t="s">
        <v>55</v>
      </c>
      <c r="D21" s="8" t="n">
        <v>80</v>
      </c>
      <c r="E21" s="7" t="n">
        <f aca="false">(0.45+3*1.8)/4</f>
        <v>1.4625</v>
      </c>
      <c r="F21" s="9" t="n">
        <f aca="false">IFERROR(D21/E21,0)</f>
        <v>54.7008547008547</v>
      </c>
      <c r="G21" s="9" t="n">
        <v>74</v>
      </c>
      <c r="H21" s="9" t="n">
        <f aca="false">IFERROR(G21/E21,0)</f>
        <v>50.5982905982906</v>
      </c>
    </row>
    <row r="22" customFormat="false" ht="15" hidden="false" customHeight="true" outlineLevel="0" collapsed="false">
      <c r="A22" s="11" t="s">
        <v>25</v>
      </c>
      <c r="B22" s="6" t="s">
        <v>57</v>
      </c>
      <c r="C22" s="6" t="s">
        <v>58</v>
      </c>
      <c r="D22" s="8" t="n">
        <v>78</v>
      </c>
      <c r="E22" s="7" t="n">
        <f aca="false">(0.5+3*1.5)/4</f>
        <v>1.25</v>
      </c>
      <c r="F22" s="9" t="n">
        <f aca="false">IFERROR(D22/E22,0)</f>
        <v>62.4</v>
      </c>
      <c r="G22" s="9" t="n">
        <v>62</v>
      </c>
      <c r="H22" s="9" t="n">
        <f aca="false">IFERROR(G22/E22,0)</f>
        <v>49.6</v>
      </c>
    </row>
    <row r="23" customFormat="false" ht="15" hidden="false" customHeight="true" outlineLevel="0" collapsed="false">
      <c r="A23" s="12" t="s">
        <v>60</v>
      </c>
      <c r="B23" s="6" t="s">
        <v>14</v>
      </c>
      <c r="C23" s="6" t="s">
        <v>61</v>
      </c>
      <c r="D23" s="8" t="n">
        <v>78</v>
      </c>
      <c r="E23" s="7" t="n">
        <f aca="false">(1+3*5)/4</f>
        <v>4</v>
      </c>
      <c r="F23" s="9" t="n">
        <f aca="false">IFERROR(D23/E23,0)</f>
        <v>19.5</v>
      </c>
      <c r="G23" s="9" t="n">
        <v>62.5</v>
      </c>
      <c r="H23" s="9" t="n">
        <f aca="false">IFERROR(G23/E23,0)</f>
        <v>15.625</v>
      </c>
    </row>
    <row r="24" customFormat="false" ht="15" hidden="false" customHeight="true" outlineLevel="0" collapsed="false">
      <c r="A24" s="12" t="s">
        <v>60</v>
      </c>
      <c r="B24" s="6" t="s">
        <v>30</v>
      </c>
      <c r="C24" s="6" t="s">
        <v>63</v>
      </c>
      <c r="D24" s="8" t="n">
        <v>76</v>
      </c>
      <c r="E24" s="7" t="n">
        <f aca="false">(0.58+3*1.68)/4</f>
        <v>1.405</v>
      </c>
      <c r="F24" s="9" t="n">
        <f aca="false">IFERROR(D24/E24,0)</f>
        <v>54.0925266903915</v>
      </c>
      <c r="G24" s="9" t="n">
        <v>62.4</v>
      </c>
      <c r="H24" s="9" t="n">
        <f aca="false">IFERROR(G24/E24,0)</f>
        <v>44.4128113879004</v>
      </c>
    </row>
    <row r="25" customFormat="false" ht="15" hidden="false" customHeight="true" outlineLevel="0" collapsed="false">
      <c r="A25" s="12" t="s">
        <v>60</v>
      </c>
      <c r="B25" s="6" t="s">
        <v>65</v>
      </c>
      <c r="C25" s="6" t="s">
        <v>66</v>
      </c>
      <c r="D25" s="8" t="n">
        <v>75</v>
      </c>
      <c r="E25" s="7" t="n">
        <f aca="false">(1.25+3*10)/4</f>
        <v>7.8125</v>
      </c>
      <c r="F25" s="9" t="n">
        <f aca="false">IFERROR(D25/E25,0)</f>
        <v>9.6</v>
      </c>
      <c r="G25" s="9" t="n">
        <v>55</v>
      </c>
      <c r="H25" s="9" t="n">
        <f aca="false">IFERROR(G25/E25,0)</f>
        <v>7.04</v>
      </c>
    </row>
    <row r="26" customFormat="false" ht="15" hidden="false" customHeight="true" outlineLevel="0" collapsed="false">
      <c r="A26" s="12" t="s">
        <v>60</v>
      </c>
      <c r="B26" s="6" t="s">
        <v>57</v>
      </c>
      <c r="C26" s="6" t="s">
        <v>68</v>
      </c>
      <c r="D26" s="8" t="n">
        <v>74</v>
      </c>
      <c r="E26" s="7" t="n">
        <f aca="false">(0.4+3*2)/4</f>
        <v>1.6</v>
      </c>
      <c r="F26" s="9" t="n">
        <f aca="false">IFERROR(D26/E26,0)</f>
        <v>46.25</v>
      </c>
      <c r="G26" s="9" t="n">
        <v>60</v>
      </c>
      <c r="H26" s="9" t="n">
        <f aca="false">IFERROR(G26/E26,0)</f>
        <v>37.5</v>
      </c>
    </row>
    <row r="27" customFormat="false" ht="15" hidden="false" customHeight="true" outlineLevel="0" collapsed="false">
      <c r="A27" s="12" t="s">
        <v>60</v>
      </c>
      <c r="B27" s="6" t="s">
        <v>70</v>
      </c>
      <c r="C27" s="6" t="s">
        <v>71</v>
      </c>
      <c r="D27" s="8" t="n">
        <v>73</v>
      </c>
      <c r="E27" s="7" t="n">
        <f aca="false">(3+3*15)/4</f>
        <v>12</v>
      </c>
      <c r="F27" s="9" t="n">
        <f aca="false">IFERROR(D27/E27,0)</f>
        <v>6.08333333333333</v>
      </c>
      <c r="G27" s="9" t="n">
        <v>45</v>
      </c>
      <c r="H27" s="9" t="n">
        <f aca="false">IFERROR(G27/E27,0)</f>
        <v>3.75</v>
      </c>
    </row>
    <row r="28" customFormat="false" ht="15" hidden="false" customHeight="true" outlineLevel="0" collapsed="false">
      <c r="A28" s="12" t="s">
        <v>60</v>
      </c>
      <c r="B28" s="6" t="s">
        <v>73</v>
      </c>
      <c r="C28" s="6" t="s">
        <v>74</v>
      </c>
      <c r="D28" s="8" t="n">
        <v>72</v>
      </c>
      <c r="E28" s="7" t="n">
        <f aca="false">(0.72+3*0.72)/4</f>
        <v>0.72</v>
      </c>
      <c r="F28" s="9" t="n">
        <f aca="false">IFERROR(D28/E28,0)</f>
        <v>100</v>
      </c>
      <c r="G28" s="9" t="n">
        <v>50</v>
      </c>
      <c r="H28" s="9" t="n">
        <f aca="false">IFERROR(G28/E28,0)</f>
        <v>69.4444444444444</v>
      </c>
    </row>
    <row r="29" customFormat="false" ht="15" hidden="false" customHeight="true" outlineLevel="0" collapsed="false">
      <c r="A29" s="12" t="s">
        <v>60</v>
      </c>
      <c r="B29" s="6" t="s">
        <v>57</v>
      </c>
      <c r="C29" s="6" t="s">
        <v>76</v>
      </c>
      <c r="D29" s="8" t="n">
        <v>72</v>
      </c>
      <c r="E29" s="7" t="n">
        <f aca="false">(2+3*6)/4</f>
        <v>5</v>
      </c>
      <c r="F29" s="9" t="n">
        <f aca="false">IFERROR(D29/E29,0)</f>
        <v>14.4</v>
      </c>
      <c r="G29" s="13" t="s">
        <v>77</v>
      </c>
      <c r="H29" s="13" t="s">
        <v>77</v>
      </c>
    </row>
    <row r="30" customFormat="false" ht="15" hidden="false" customHeight="true" outlineLevel="0" collapsed="false">
      <c r="A30" s="12" t="s">
        <v>60</v>
      </c>
      <c r="B30" s="6" t="s">
        <v>73</v>
      </c>
      <c r="C30" s="6" t="s">
        <v>79</v>
      </c>
      <c r="D30" s="8" t="n">
        <v>70</v>
      </c>
      <c r="E30" s="7" t="n">
        <f aca="false">(0.24+3*0.97)/4</f>
        <v>0.7875</v>
      </c>
      <c r="F30" s="9" t="n">
        <f aca="false">IFERROR(D30/E30,0)</f>
        <v>88.8888888888889</v>
      </c>
      <c r="G30" s="9" t="n">
        <v>48</v>
      </c>
      <c r="H30" s="9" t="n">
        <f aca="false">IFERROR(G30/E30,0)</f>
        <v>60.952380952381</v>
      </c>
    </row>
    <row r="31" customFormat="false" ht="15" hidden="false" customHeight="true" outlineLevel="0" collapsed="false">
      <c r="A31" s="12" t="s">
        <v>60</v>
      </c>
      <c r="B31" s="6" t="s">
        <v>81</v>
      </c>
      <c r="C31" s="6" t="s">
        <v>82</v>
      </c>
      <c r="D31" s="8" t="n">
        <v>70</v>
      </c>
      <c r="E31" s="7" t="n">
        <f aca="false">(0.6+3*6)/4</f>
        <v>4.65</v>
      </c>
      <c r="F31" s="9" t="n">
        <f aca="false">IFERROR(D31/E31,0)</f>
        <v>15.0537634408602</v>
      </c>
      <c r="G31" s="13" t="s">
        <v>77</v>
      </c>
      <c r="H31" s="13" t="s">
        <v>77</v>
      </c>
    </row>
    <row r="32" customFormat="false" ht="15" hidden="false" customHeight="true" outlineLevel="0" collapsed="false">
      <c r="A32" s="12" t="s">
        <v>60</v>
      </c>
      <c r="B32" s="6" t="s">
        <v>57</v>
      </c>
      <c r="C32" s="6" t="s">
        <v>84</v>
      </c>
      <c r="D32" s="8" t="n">
        <v>68</v>
      </c>
      <c r="E32" s="7" t="n">
        <f aca="false">(0.5+3*1.5)/4</f>
        <v>1.25</v>
      </c>
      <c r="F32" s="9" t="n">
        <f aca="false">IFERROR(D32/E32,0)</f>
        <v>54.4</v>
      </c>
      <c r="G32" s="13" t="s">
        <v>77</v>
      </c>
      <c r="H32" s="13" t="s">
        <v>77</v>
      </c>
    </row>
    <row r="33" customFormat="false" ht="15" hidden="false" customHeight="true" outlineLevel="0" collapsed="false">
      <c r="A33" s="12" t="s">
        <v>60</v>
      </c>
      <c r="B33" s="6" t="s">
        <v>81</v>
      </c>
      <c r="C33" s="6" t="s">
        <v>86</v>
      </c>
      <c r="D33" s="8" t="n">
        <v>68</v>
      </c>
      <c r="E33" s="7" t="n">
        <f aca="false">(2.5+3*10)/4</f>
        <v>8.125</v>
      </c>
      <c r="F33" s="9" t="n">
        <f aca="false">IFERROR(D33/E33,0)</f>
        <v>8.36923076923077</v>
      </c>
      <c r="G33" s="13" t="s">
        <v>77</v>
      </c>
      <c r="H33" s="13" t="s">
        <v>77</v>
      </c>
    </row>
    <row r="34" customFormat="false" ht="15" hidden="false" customHeight="true" outlineLevel="0" collapsed="false">
      <c r="A34" s="14" t="s">
        <v>88</v>
      </c>
      <c r="B34" s="6" t="s">
        <v>89</v>
      </c>
      <c r="C34" s="6" t="s">
        <v>90</v>
      </c>
      <c r="D34" s="8" t="n">
        <v>78</v>
      </c>
      <c r="E34" s="7" t="n">
        <f aca="false">(0.3+3*1.2)/4</f>
        <v>0.975</v>
      </c>
      <c r="F34" s="9" t="n">
        <f aca="false">IFERROR(D34/E34,0)</f>
        <v>80</v>
      </c>
      <c r="G34" s="9" t="n">
        <v>74</v>
      </c>
      <c r="H34" s="9" t="n">
        <f aca="false">IFERROR(G34/E34,0)</f>
        <v>75.8974358974359</v>
      </c>
    </row>
    <row r="35" customFormat="false" ht="15" hidden="false" customHeight="true" outlineLevel="0" collapsed="false">
      <c r="A35" s="14" t="s">
        <v>88</v>
      </c>
      <c r="B35" s="6" t="s">
        <v>92</v>
      </c>
      <c r="C35" s="6" t="s">
        <v>93</v>
      </c>
      <c r="D35" s="8" t="n">
        <v>72</v>
      </c>
      <c r="E35" s="7" t="n">
        <f aca="false">(0.15+3*0.65)/4</f>
        <v>0.525</v>
      </c>
      <c r="F35" s="9" t="n">
        <f aca="false">IFERROR(D35/E35,0)</f>
        <v>137.142857142857</v>
      </c>
      <c r="G35" s="9" t="n">
        <v>48</v>
      </c>
      <c r="H35" s="9" t="n">
        <f aca="false">IFERROR(G35/E35,0)</f>
        <v>91.4285714285714</v>
      </c>
    </row>
    <row r="36" customFormat="false" ht="15" hidden="false" customHeight="true" outlineLevel="0" collapsed="false">
      <c r="A36" s="14" t="s">
        <v>88</v>
      </c>
      <c r="B36" s="6" t="s">
        <v>95</v>
      </c>
      <c r="C36" s="6" t="s">
        <v>96</v>
      </c>
      <c r="D36" s="8" t="n">
        <v>70</v>
      </c>
      <c r="E36" s="7" t="n">
        <f aca="false">(0.15+3*0.6)/4</f>
        <v>0.4875</v>
      </c>
      <c r="F36" s="9" t="n">
        <f aca="false">IFERROR(D36/E36,0)</f>
        <v>143.589743589744</v>
      </c>
      <c r="G36" s="9" t="n">
        <v>62.4</v>
      </c>
      <c r="H36" s="9" t="n">
        <f aca="false">IFERROR(G36/E36,0)</f>
        <v>128</v>
      </c>
    </row>
    <row r="37" customFormat="false" ht="15" hidden="false" customHeight="true" outlineLevel="0" collapsed="false">
      <c r="A37" s="14" t="s">
        <v>88</v>
      </c>
      <c r="B37" s="6" t="s">
        <v>73</v>
      </c>
      <c r="C37" s="6" t="s">
        <v>98</v>
      </c>
      <c r="D37" s="8" t="n">
        <v>68</v>
      </c>
      <c r="E37" s="7" t="n">
        <f aca="false">(0.17+3*0.66)/4</f>
        <v>0.5375</v>
      </c>
      <c r="F37" s="9" t="n">
        <f aca="false">IFERROR(D37/E37,0)</f>
        <v>126.511627906977</v>
      </c>
      <c r="G37" s="9" t="n">
        <v>40</v>
      </c>
      <c r="H37" s="9" t="n">
        <f aca="false">IFERROR(G37/E37,0)</f>
        <v>74.4186046511628</v>
      </c>
    </row>
    <row r="38" customFormat="false" ht="15" hidden="false" customHeight="true" outlineLevel="0" collapsed="false">
      <c r="A38" s="14" t="s">
        <v>88</v>
      </c>
      <c r="B38" s="6" t="s">
        <v>48</v>
      </c>
      <c r="C38" s="6" t="s">
        <v>100</v>
      </c>
      <c r="D38" s="8" t="n">
        <v>67</v>
      </c>
      <c r="E38" s="7" t="n">
        <f aca="false">(0.15+3*0.6)/4</f>
        <v>0.4875</v>
      </c>
      <c r="F38" s="9" t="n">
        <f aca="false">IFERROR(D38/E38,0)</f>
        <v>137.435897435897</v>
      </c>
      <c r="G38" s="9" t="n">
        <v>62</v>
      </c>
      <c r="H38" s="9" t="n">
        <f aca="false">IFERROR(G38/E38,0)</f>
        <v>127.179487179487</v>
      </c>
    </row>
    <row r="39" customFormat="false" ht="15" hidden="false" customHeight="true" outlineLevel="0" collapsed="false">
      <c r="A39" s="14" t="s">
        <v>88</v>
      </c>
      <c r="B39" s="6" t="s">
        <v>14</v>
      </c>
      <c r="C39" s="6" t="s">
        <v>102</v>
      </c>
      <c r="D39" s="8" t="n">
        <v>65</v>
      </c>
      <c r="E39" s="7" t="n">
        <f aca="false">(0.8+3*4)/4</f>
        <v>3.2</v>
      </c>
      <c r="F39" s="9" t="n">
        <f aca="false">IFERROR(D39/E39,0)</f>
        <v>20.3125</v>
      </c>
      <c r="G39" s="9" t="n">
        <v>40.5</v>
      </c>
      <c r="H39" s="9" t="n">
        <f aca="false">IFERROR(G39/E39,0)</f>
        <v>12.65625</v>
      </c>
    </row>
    <row r="40" customFormat="false" ht="15" hidden="false" customHeight="true" outlineLevel="0" collapsed="false">
      <c r="A40" s="14" t="s">
        <v>88</v>
      </c>
      <c r="B40" s="6" t="s">
        <v>65</v>
      </c>
      <c r="C40" s="6" t="s">
        <v>104</v>
      </c>
      <c r="D40" s="8" t="n">
        <v>65</v>
      </c>
      <c r="E40" s="7" t="n">
        <f aca="false">(0.3+3*2.5)/4</f>
        <v>1.95</v>
      </c>
      <c r="F40" s="9" t="n">
        <f aca="false">IFERROR(D40/E40,0)</f>
        <v>33.3333333333333</v>
      </c>
      <c r="G40" s="13" t="s">
        <v>77</v>
      </c>
      <c r="H40" s="13" t="s">
        <v>77</v>
      </c>
    </row>
    <row r="41" customFormat="false" ht="15" hidden="false" customHeight="true" outlineLevel="0" collapsed="false">
      <c r="A41" s="14" t="s">
        <v>88</v>
      </c>
      <c r="B41" s="6" t="s">
        <v>48</v>
      </c>
      <c r="C41" s="6" t="s">
        <v>106</v>
      </c>
      <c r="D41" s="8" t="n">
        <v>65</v>
      </c>
      <c r="E41" s="7" t="n">
        <f aca="false">(0.15+3*0.6)/4</f>
        <v>0.4875</v>
      </c>
      <c r="F41" s="9" t="n">
        <f aca="false">IFERROR(D41/E41,0)</f>
        <v>133.333333333333</v>
      </c>
      <c r="G41" s="9" t="n">
        <v>55</v>
      </c>
      <c r="H41" s="9" t="n">
        <f aca="false">IFERROR(G41/E41,0)</f>
        <v>112.820512820513</v>
      </c>
    </row>
    <row r="42" customFormat="false" ht="15" hidden="false" customHeight="true" outlineLevel="0" collapsed="false">
      <c r="A42" s="14" t="s">
        <v>88</v>
      </c>
      <c r="B42" s="6" t="s">
        <v>65</v>
      </c>
      <c r="C42" s="6" t="s">
        <v>108</v>
      </c>
      <c r="D42" s="8" t="n">
        <v>64</v>
      </c>
      <c r="E42" s="7" t="n">
        <f aca="false">(0.3+3*2.5)/4</f>
        <v>1.95</v>
      </c>
      <c r="F42" s="9" t="n">
        <f aca="false">IFERROR(D42/E42,0)</f>
        <v>32.8205128205128</v>
      </c>
      <c r="G42" s="13" t="s">
        <v>77</v>
      </c>
      <c r="H42" s="13" t="s">
        <v>77</v>
      </c>
    </row>
    <row r="43" customFormat="false" ht="15" hidden="false" customHeight="true" outlineLevel="0" collapsed="false">
      <c r="A43" s="14" t="s">
        <v>88</v>
      </c>
      <c r="B43" s="6" t="s">
        <v>95</v>
      </c>
      <c r="C43" s="6" t="s">
        <v>110</v>
      </c>
      <c r="D43" s="8" t="n">
        <v>62</v>
      </c>
      <c r="E43" s="7" t="n">
        <f aca="false">(0.07+3*0.3)/4</f>
        <v>0.2425</v>
      </c>
      <c r="F43" s="9" t="n">
        <f aca="false">IFERROR(D43/E43,0)</f>
        <v>255.670103092784</v>
      </c>
      <c r="G43" s="9" t="n">
        <v>50</v>
      </c>
      <c r="H43" s="9" t="n">
        <f aca="false">IFERROR(G43/E43,0)</f>
        <v>206.185567010309</v>
      </c>
    </row>
    <row r="44" customFormat="false" ht="15" hidden="false" customHeight="true" outlineLevel="0" collapsed="false">
      <c r="A44" s="14" t="s">
        <v>88</v>
      </c>
      <c r="B44" s="6" t="s">
        <v>92</v>
      </c>
      <c r="C44" s="6" t="s">
        <v>112</v>
      </c>
      <c r="D44" s="8" t="n">
        <v>60</v>
      </c>
      <c r="E44" s="7" t="n">
        <f aca="false">(0.2+3*0.6)/4</f>
        <v>0.5</v>
      </c>
      <c r="F44" s="9" t="n">
        <f aca="false">IFERROR(D44/E44,0)</f>
        <v>120</v>
      </c>
      <c r="G44" s="13" t="s">
        <v>77</v>
      </c>
      <c r="H44" s="13" t="s">
        <v>77</v>
      </c>
    </row>
    <row r="45" customFormat="false" ht="15" hidden="false" customHeight="true" outlineLevel="0" collapsed="false">
      <c r="A45" s="14" t="s">
        <v>88</v>
      </c>
      <c r="B45" s="6" t="s">
        <v>57</v>
      </c>
      <c r="C45" s="6" t="s">
        <v>114</v>
      </c>
      <c r="D45" s="8" t="n">
        <v>60</v>
      </c>
      <c r="E45" s="7" t="n">
        <f aca="false">(0.2+3*0.2)/4</f>
        <v>0.2</v>
      </c>
      <c r="F45" s="9" t="n">
        <f aca="false">IFERROR(D45/E45,0)</f>
        <v>300</v>
      </c>
      <c r="G45" s="13" t="s">
        <v>77</v>
      </c>
      <c r="H45" s="13" t="s">
        <v>77</v>
      </c>
    </row>
    <row r="46" customFormat="false" ht="15" hidden="false" customHeight="true" outlineLevel="0" collapsed="false">
      <c r="A46" s="15" t="s">
        <v>116</v>
      </c>
      <c r="B46" s="6" t="s">
        <v>70</v>
      </c>
      <c r="C46" s="6" t="s">
        <v>117</v>
      </c>
      <c r="D46" s="8" t="n">
        <v>65</v>
      </c>
      <c r="E46" s="7" t="n">
        <f aca="false">(0.5+3*1.5)/4</f>
        <v>1.25</v>
      </c>
      <c r="F46" s="9" t="n">
        <f aca="false">IFERROR(D46/E46,0)</f>
        <v>52</v>
      </c>
      <c r="G46" s="9" t="n">
        <v>38</v>
      </c>
      <c r="H46" s="9" t="n">
        <f aca="false">IFERROR(G46/E46,0)</f>
        <v>30.4</v>
      </c>
    </row>
    <row r="47" customFormat="false" ht="15" hidden="false" customHeight="true" outlineLevel="0" collapsed="false">
      <c r="A47" s="15" t="s">
        <v>116</v>
      </c>
      <c r="B47" s="6" t="s">
        <v>119</v>
      </c>
      <c r="C47" s="6" t="s">
        <v>120</v>
      </c>
      <c r="D47" s="8" t="n">
        <v>62</v>
      </c>
      <c r="E47" s="7" t="n">
        <f aca="false">(0.23+3*0.38)/4</f>
        <v>0.3425</v>
      </c>
      <c r="F47" s="9" t="n">
        <f aca="false">IFERROR(D47/E47,0)</f>
        <v>181.021897810219</v>
      </c>
      <c r="G47" s="9" t="n">
        <v>40</v>
      </c>
      <c r="H47" s="9" t="n">
        <f aca="false">IFERROR(G47/E47,0)</f>
        <v>116.788321167883</v>
      </c>
    </row>
    <row r="48" customFormat="false" ht="15" hidden="false" customHeight="true" outlineLevel="0" collapsed="false">
      <c r="A48" s="15" t="s">
        <v>116</v>
      </c>
      <c r="B48" s="6" t="s">
        <v>14</v>
      </c>
      <c r="C48" s="6" t="s">
        <v>122</v>
      </c>
      <c r="D48" s="8" t="n">
        <v>55</v>
      </c>
      <c r="E48" s="7" t="n">
        <f aca="false">(0.25+3*1.25)/4</f>
        <v>1</v>
      </c>
      <c r="F48" s="9" t="n">
        <f aca="false">IFERROR(D48/E48,0)</f>
        <v>55</v>
      </c>
      <c r="G48" s="9" t="n">
        <v>35</v>
      </c>
      <c r="H48" s="9" t="n">
        <f aca="false">IFERROR(G48/E48,0)</f>
        <v>35</v>
      </c>
    </row>
    <row r="49" customFormat="false" ht="15" hidden="false" customHeight="true" outlineLevel="0" collapsed="false">
      <c r="A49" s="15" t="s">
        <v>116</v>
      </c>
      <c r="B49" s="6" t="s">
        <v>119</v>
      </c>
      <c r="C49" s="6" t="s">
        <v>124</v>
      </c>
      <c r="D49" s="8" t="n">
        <v>55</v>
      </c>
      <c r="E49" s="7" t="n">
        <f aca="false">(0.09+3*0.29)/4</f>
        <v>0.24</v>
      </c>
      <c r="F49" s="9" t="n">
        <f aca="false">IFERROR(D49/E49,0)</f>
        <v>229.166666666667</v>
      </c>
      <c r="G49" s="9" t="n">
        <v>32</v>
      </c>
      <c r="H49" s="9" t="n">
        <f aca="false">IFERROR(G49/E49,0)</f>
        <v>133.333333333333</v>
      </c>
    </row>
    <row r="50" customFormat="false" ht="15" hidden="false" customHeight="true" outlineLevel="0" collapsed="false">
      <c r="A50" s="15" t="s">
        <v>116</v>
      </c>
      <c r="B50" s="6" t="s">
        <v>92</v>
      </c>
      <c r="C50" s="6" t="s">
        <v>126</v>
      </c>
      <c r="D50" s="8" t="n">
        <v>55</v>
      </c>
      <c r="E50" s="7" t="n">
        <f aca="false">(0.06+3*0.24)/4</f>
        <v>0.195</v>
      </c>
      <c r="F50" s="9" t="n">
        <f aca="false">IFERROR(D50/E50,0)</f>
        <v>282.051282051282</v>
      </c>
      <c r="G50" s="13" t="s">
        <v>77</v>
      </c>
      <c r="H50" s="13" t="s">
        <v>77</v>
      </c>
    </row>
    <row r="51" customFormat="false" ht="15" hidden="false" customHeight="true" outlineLevel="0" collapsed="false">
      <c r="A51" s="15" t="s">
        <v>116</v>
      </c>
      <c r="B51" s="6" t="s">
        <v>81</v>
      </c>
      <c r="C51" s="6" t="s">
        <v>128</v>
      </c>
      <c r="D51" s="8" t="n">
        <v>55</v>
      </c>
      <c r="E51" s="7" t="n">
        <f aca="false">(0.15+3*0.6)/4</f>
        <v>0.4875</v>
      </c>
      <c r="F51" s="9" t="n">
        <f aca="false">IFERROR(D51/E51,0)</f>
        <v>112.820512820513</v>
      </c>
      <c r="G51" s="13" t="s">
        <v>77</v>
      </c>
      <c r="H51" s="13" t="s">
        <v>77</v>
      </c>
    </row>
    <row r="52" customFormat="false" ht="15" hidden="false" customHeight="true" outlineLevel="0" collapsed="false">
      <c r="A52" s="15" t="s">
        <v>116</v>
      </c>
      <c r="B52" s="6" t="s">
        <v>57</v>
      </c>
      <c r="C52" s="6" t="s">
        <v>130</v>
      </c>
      <c r="D52" s="8" t="n">
        <v>52</v>
      </c>
      <c r="E52" s="7" t="n">
        <f aca="false">(0.15+3*0.15)/4</f>
        <v>0.15</v>
      </c>
      <c r="F52" s="9" t="n">
        <f aca="false">IFERROR(D52/E52,0)</f>
        <v>346.666666666667</v>
      </c>
      <c r="G52" s="13" t="s">
        <v>77</v>
      </c>
      <c r="H52" s="13" t="s">
        <v>77</v>
      </c>
    </row>
    <row r="53" customFormat="false" ht="15" hidden="false" customHeight="true" outlineLevel="0" collapsed="false">
      <c r="A53" s="15" t="s">
        <v>116</v>
      </c>
      <c r="B53" s="6" t="s">
        <v>92</v>
      </c>
      <c r="C53" s="6" t="s">
        <v>132</v>
      </c>
      <c r="D53" s="8" t="n">
        <v>50</v>
      </c>
      <c r="E53" s="7" t="n">
        <f aca="false">(0.06+3*0.23)/4</f>
        <v>0.1875</v>
      </c>
      <c r="F53" s="9" t="n">
        <f aca="false">IFERROR(D53/E53,0)</f>
        <v>266.666666666667</v>
      </c>
      <c r="G53" s="13" t="s">
        <v>77</v>
      </c>
      <c r="H53" s="13" t="s">
        <v>77</v>
      </c>
    </row>
    <row r="54" customFormat="false" ht="15" hidden="false" customHeight="true" outlineLevel="0" collapsed="false">
      <c r="A54" s="15" t="s">
        <v>116</v>
      </c>
      <c r="B54" s="6" t="s">
        <v>57</v>
      </c>
      <c r="C54" s="6" t="s">
        <v>134</v>
      </c>
      <c r="D54" s="8" t="n">
        <v>50</v>
      </c>
      <c r="E54" s="7" t="n">
        <f aca="false">(0.1+3*0.3)/4</f>
        <v>0.25</v>
      </c>
      <c r="F54" s="9" t="n">
        <f aca="false">IFERROR(D54/E54,0)</f>
        <v>200</v>
      </c>
      <c r="G54" s="13" t="s">
        <v>77</v>
      </c>
      <c r="H54" s="13" t="s">
        <v>77</v>
      </c>
    </row>
    <row r="55" customFormat="false" ht="15" hidden="false" customHeight="true" outlineLevel="0" collapsed="false">
      <c r="A55" s="15" t="s">
        <v>116</v>
      </c>
      <c r="B55" s="6" t="s">
        <v>119</v>
      </c>
      <c r="C55" s="6" t="s">
        <v>138</v>
      </c>
      <c r="D55" s="8" t="n">
        <v>45</v>
      </c>
      <c r="E55" s="7" t="n">
        <f aca="false">(0.04+3*0.08)/4</f>
        <v>0.07</v>
      </c>
      <c r="F55" s="9" t="n">
        <f aca="false">IFERROR(D55/E55,0)</f>
        <v>642.857142857143</v>
      </c>
      <c r="G55" s="9" t="n">
        <v>22</v>
      </c>
      <c r="H55" s="9" t="n">
        <f aca="false">IFERROR(G55/E55,0)</f>
        <v>314.285714285714</v>
      </c>
    </row>
    <row r="56" customFormat="false" ht="15" hidden="false" customHeight="true" outlineLevel="0" collapsed="false">
      <c r="A56" s="15" t="s">
        <v>116</v>
      </c>
      <c r="B56" s="6" t="s">
        <v>57</v>
      </c>
      <c r="C56" s="6" t="s">
        <v>143</v>
      </c>
      <c r="D56" s="8" t="n">
        <v>42</v>
      </c>
      <c r="E56" s="7" t="n">
        <f aca="false">(0.1+3*0.1)/4</f>
        <v>0.1</v>
      </c>
      <c r="F56" s="9" t="n">
        <f aca="false">IFERROR(D56/E56,0)</f>
        <v>420</v>
      </c>
      <c r="G56" s="13" t="s">
        <v>77</v>
      </c>
      <c r="H56" s="13" t="s">
        <v>77</v>
      </c>
    </row>
    <row r="57" customFormat="false" ht="15" hidden="false" customHeight="true" outlineLevel="0" collapsed="false">
      <c r="A57" s="15" t="s">
        <v>116</v>
      </c>
      <c r="B57" s="6" t="s">
        <v>57</v>
      </c>
      <c r="C57" s="6" t="s">
        <v>145</v>
      </c>
      <c r="D57" s="8" t="n">
        <v>40</v>
      </c>
      <c r="E57" s="7" t="n">
        <f aca="false">(0.04+3*0.04)/4</f>
        <v>0.04</v>
      </c>
      <c r="F57" s="9" t="n">
        <f aca="false">IFERROR(D57/E57,0)</f>
        <v>1000</v>
      </c>
      <c r="G57" s="13" t="s">
        <v>77</v>
      </c>
      <c r="H57" s="13" t="s">
        <v>77</v>
      </c>
    </row>
  </sheetData>
  <autoFilter ref="A3:H57"/>
  <mergeCells count="2">
    <mergeCell ref="A1:H1"/>
    <mergeCell ref="A2:H2"/>
  </mergeCells>
  <conditionalFormatting sqref="F4:F57">
    <cfRule type="colorScale" priority="2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conditionalFormatting sqref="H4:H57">
    <cfRule type="colorScale" priority="3">
      <colorScale>
        <cfvo type="min" val="0"/>
        <cfvo type="percentile" val="50"/>
        <cfvo type="max" val="0"/>
        <color rgb="FFF8696B"/>
        <color rgb="FFFFEB84"/>
        <color rgb="FF63BE7B"/>
      </colorScale>
    </cfRule>
  </conditionalFormatting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E15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pane xSplit="0" ySplit="3" topLeftCell="A4" activePane="bottomLeft" state="frozen"/>
      <selection pane="topLeft" activeCell="A1" activeCellId="0" sqref="A1"/>
      <selection pane="bottom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32"/>
    <col collapsed="false" customWidth="true" hidden="false" outlineLevel="0" max="3" min="2" style="1" width="22"/>
    <col collapsed="false" customWidth="true" hidden="false" outlineLevel="0" max="4" min="4" style="1" width="24"/>
    <col collapsed="false" customWidth="true" hidden="false" outlineLevel="0" max="5" min="5" style="1" width="76"/>
  </cols>
  <sheetData>
    <row r="1" customFormat="false" ht="30" hidden="false" customHeight="true" outlineLevel="0" collapsed="false">
      <c r="A1" s="2" t="s">
        <v>205</v>
      </c>
      <c r="B1" s="2"/>
      <c r="C1" s="2"/>
      <c r="D1" s="2"/>
      <c r="E1" s="2"/>
    </row>
    <row r="3" customFormat="false" ht="30" hidden="false" customHeight="true" outlineLevel="0" collapsed="false">
      <c r="A3" s="4" t="s">
        <v>206</v>
      </c>
      <c r="B3" s="4" t="s">
        <v>207</v>
      </c>
      <c r="C3" s="4" t="s">
        <v>208</v>
      </c>
      <c r="D3" s="4" t="s">
        <v>209</v>
      </c>
      <c r="E3" s="4" t="s">
        <v>210</v>
      </c>
    </row>
    <row r="4" customFormat="false" ht="42" hidden="false" customHeight="true" outlineLevel="0" collapsed="false">
      <c r="A4" s="25" t="s">
        <v>211</v>
      </c>
      <c r="B4" s="6" t="s">
        <v>15</v>
      </c>
      <c r="C4" s="6" t="s">
        <v>26</v>
      </c>
      <c r="D4" s="6" t="s">
        <v>212</v>
      </c>
      <c r="E4" s="6" t="s">
        <v>213</v>
      </c>
    </row>
    <row r="5" customFormat="false" ht="42" hidden="false" customHeight="true" outlineLevel="0" collapsed="false">
      <c r="A5" s="25" t="s">
        <v>214</v>
      </c>
      <c r="B5" s="6" t="s">
        <v>15</v>
      </c>
      <c r="C5" s="6" t="s">
        <v>26</v>
      </c>
      <c r="D5" s="6" t="s">
        <v>46</v>
      </c>
      <c r="E5" s="6" t="s">
        <v>215</v>
      </c>
    </row>
    <row r="6" customFormat="false" ht="42" hidden="false" customHeight="true" outlineLevel="0" collapsed="false">
      <c r="A6" s="25" t="s">
        <v>216</v>
      </c>
      <c r="B6" s="6" t="s">
        <v>26</v>
      </c>
      <c r="C6" s="6" t="s">
        <v>61</v>
      </c>
      <c r="D6" s="6" t="s">
        <v>110</v>
      </c>
      <c r="E6" s="6" t="s">
        <v>217</v>
      </c>
    </row>
    <row r="7" customFormat="false" ht="42" hidden="false" customHeight="true" outlineLevel="0" collapsed="false">
      <c r="A7" s="25" t="s">
        <v>218</v>
      </c>
      <c r="B7" s="6" t="s">
        <v>26</v>
      </c>
      <c r="C7" s="6" t="s">
        <v>31</v>
      </c>
      <c r="D7" s="6" t="s">
        <v>120</v>
      </c>
      <c r="E7" s="6" t="s">
        <v>219</v>
      </c>
    </row>
    <row r="8" customFormat="false" ht="42" hidden="false" customHeight="true" outlineLevel="0" collapsed="false">
      <c r="A8" s="25" t="s">
        <v>220</v>
      </c>
      <c r="B8" s="6" t="s">
        <v>221</v>
      </c>
      <c r="C8" s="6" t="s">
        <v>222</v>
      </c>
      <c r="D8" s="6" t="s">
        <v>223</v>
      </c>
      <c r="E8" s="6" t="s">
        <v>224</v>
      </c>
    </row>
    <row r="9" customFormat="false" ht="42" hidden="false" customHeight="true" outlineLevel="0" collapsed="false">
      <c r="A9" s="25" t="s">
        <v>225</v>
      </c>
      <c r="B9" s="6" t="s">
        <v>61</v>
      </c>
      <c r="C9" s="6" t="s">
        <v>138</v>
      </c>
      <c r="D9" s="6" t="s">
        <v>226</v>
      </c>
      <c r="E9" s="6" t="s">
        <v>227</v>
      </c>
    </row>
    <row r="10" customFormat="false" ht="42" hidden="false" customHeight="true" outlineLevel="0" collapsed="false">
      <c r="A10" s="25" t="s">
        <v>228</v>
      </c>
      <c r="B10" s="6" t="s">
        <v>15</v>
      </c>
      <c r="C10" s="6" t="s">
        <v>229</v>
      </c>
      <c r="D10" s="6" t="s">
        <v>53</v>
      </c>
      <c r="E10" s="6" t="s">
        <v>230</v>
      </c>
    </row>
    <row r="11" customFormat="false" ht="42" hidden="false" customHeight="true" outlineLevel="0" collapsed="false">
      <c r="A11" s="25" t="s">
        <v>231</v>
      </c>
      <c r="B11" s="6" t="s">
        <v>15</v>
      </c>
      <c r="C11" s="6" t="s">
        <v>26</v>
      </c>
      <c r="D11" s="6" t="s">
        <v>112</v>
      </c>
      <c r="E11" s="6" t="s">
        <v>232</v>
      </c>
    </row>
    <row r="12" customFormat="false" ht="42" hidden="false" customHeight="true" outlineLevel="0" collapsed="false">
      <c r="A12" s="25" t="s">
        <v>233</v>
      </c>
      <c r="B12" s="6" t="s">
        <v>234</v>
      </c>
      <c r="C12" s="6" t="s">
        <v>235</v>
      </c>
      <c r="D12" s="6" t="s">
        <v>236</v>
      </c>
      <c r="E12" s="6" t="s">
        <v>237</v>
      </c>
    </row>
    <row r="13" customFormat="false" ht="42" hidden="false" customHeight="true" outlineLevel="0" collapsed="false">
      <c r="A13" s="25" t="s">
        <v>238</v>
      </c>
      <c r="B13" s="6" t="s">
        <v>15</v>
      </c>
      <c r="C13" s="6" t="s">
        <v>239</v>
      </c>
      <c r="D13" s="6" t="s">
        <v>240</v>
      </c>
      <c r="E13" s="6" t="s">
        <v>241</v>
      </c>
    </row>
    <row r="14" customFormat="false" ht="42" hidden="false" customHeight="true" outlineLevel="0" collapsed="false">
      <c r="A14" s="25" t="s">
        <v>242</v>
      </c>
      <c r="B14" s="6" t="s">
        <v>243</v>
      </c>
      <c r="C14" s="6" t="s">
        <v>244</v>
      </c>
      <c r="D14" s="6" t="s">
        <v>245</v>
      </c>
      <c r="E14" s="6" t="s">
        <v>246</v>
      </c>
    </row>
    <row r="15" customFormat="false" ht="42" hidden="false" customHeight="true" outlineLevel="0" collapsed="false">
      <c r="A15" s="25" t="s">
        <v>247</v>
      </c>
      <c r="B15" s="6" t="s">
        <v>248</v>
      </c>
      <c r="C15" s="6" t="s">
        <v>249</v>
      </c>
      <c r="D15" s="6" t="s">
        <v>212</v>
      </c>
      <c r="E15" s="6" t="s">
        <v>250</v>
      </c>
    </row>
  </sheetData>
  <mergeCells count="1">
    <mergeCell ref="A1:E1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B22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zeroHeight="false" outlineLevelRow="0" outlineLevelCol="0"/>
  <cols>
    <col collapsed="false" customWidth="true" hidden="false" outlineLevel="0" max="1" min="1" style="1" width="50"/>
    <col collapsed="false" customWidth="true" hidden="false" outlineLevel="0" max="2" min="2" style="1" width="70"/>
  </cols>
  <sheetData>
    <row r="1" customFormat="false" ht="30" hidden="false" customHeight="true" outlineLevel="0" collapsed="false">
      <c r="A1" s="2" t="s">
        <v>251</v>
      </c>
      <c r="B1" s="2"/>
    </row>
    <row r="3" customFormat="false" ht="21.75" hidden="false" customHeight="true" outlineLevel="0" collapsed="false">
      <c r="A3" s="30" t="s">
        <v>252</v>
      </c>
      <c r="B3" s="30"/>
    </row>
    <row r="4" customFormat="false" ht="48" hidden="false" customHeight="true" outlineLevel="0" collapsed="false">
      <c r="A4" s="31" t="s">
        <v>253</v>
      </c>
      <c r="B4" s="31"/>
    </row>
    <row r="5" customFormat="false" ht="21.75" hidden="false" customHeight="true" outlineLevel="0" collapsed="false">
      <c r="A5" s="30" t="s">
        <v>254</v>
      </c>
      <c r="B5" s="30"/>
    </row>
    <row r="6" customFormat="false" ht="48" hidden="false" customHeight="true" outlineLevel="0" collapsed="false">
      <c r="A6" s="31" t="s">
        <v>255</v>
      </c>
      <c r="B6" s="31"/>
    </row>
    <row r="7" customFormat="false" ht="21.75" hidden="false" customHeight="true" outlineLevel="0" collapsed="false">
      <c r="A7" s="30" t="s">
        <v>256</v>
      </c>
      <c r="B7" s="30"/>
    </row>
    <row r="8" customFormat="false" ht="48" hidden="false" customHeight="true" outlineLevel="0" collapsed="false">
      <c r="A8" s="31" t="s">
        <v>257</v>
      </c>
      <c r="B8" s="31"/>
    </row>
    <row r="9" customFormat="false" ht="21.75" hidden="false" customHeight="true" outlineLevel="0" collapsed="false">
      <c r="A9" s="30" t="s">
        <v>258</v>
      </c>
      <c r="B9" s="30"/>
    </row>
    <row r="10" customFormat="false" ht="48" hidden="false" customHeight="true" outlineLevel="0" collapsed="false">
      <c r="A10" s="31" t="s">
        <v>259</v>
      </c>
      <c r="B10" s="31"/>
    </row>
    <row r="11" customFormat="false" ht="21.75" hidden="false" customHeight="true" outlineLevel="0" collapsed="false">
      <c r="A11" s="30" t="s">
        <v>260</v>
      </c>
      <c r="B11" s="30"/>
    </row>
    <row r="12" customFormat="false" ht="48" hidden="false" customHeight="true" outlineLevel="0" collapsed="false">
      <c r="A12" s="31" t="s">
        <v>261</v>
      </c>
      <c r="B12" s="31"/>
    </row>
    <row r="13" customFormat="false" ht="21.75" hidden="false" customHeight="true" outlineLevel="0" collapsed="false">
      <c r="A13" s="30" t="s">
        <v>262</v>
      </c>
      <c r="B13" s="30"/>
    </row>
    <row r="14" customFormat="false" ht="48" hidden="false" customHeight="true" outlineLevel="0" collapsed="false">
      <c r="A14" s="31" t="s">
        <v>263</v>
      </c>
      <c r="B14" s="31"/>
    </row>
    <row r="15" customFormat="false" ht="21.75" hidden="false" customHeight="true" outlineLevel="0" collapsed="false">
      <c r="A15" s="30" t="s">
        <v>264</v>
      </c>
      <c r="B15" s="30"/>
    </row>
    <row r="16" customFormat="false" ht="48" hidden="false" customHeight="true" outlineLevel="0" collapsed="false">
      <c r="A16" s="31" t="s">
        <v>265</v>
      </c>
      <c r="B16" s="31"/>
    </row>
    <row r="17" customFormat="false" ht="21.75" hidden="false" customHeight="true" outlineLevel="0" collapsed="false">
      <c r="A17" s="30" t="s">
        <v>266</v>
      </c>
      <c r="B17" s="30"/>
    </row>
    <row r="18" customFormat="false" ht="48" hidden="false" customHeight="true" outlineLevel="0" collapsed="false">
      <c r="A18" s="31" t="s">
        <v>267</v>
      </c>
      <c r="B18" s="31"/>
    </row>
    <row r="19" customFormat="false" ht="21.75" hidden="false" customHeight="true" outlineLevel="0" collapsed="false">
      <c r="A19" s="30" t="s">
        <v>268</v>
      </c>
      <c r="B19" s="30"/>
    </row>
    <row r="20" customFormat="false" ht="48" hidden="false" customHeight="true" outlineLevel="0" collapsed="false">
      <c r="A20" s="31" t="s">
        <v>269</v>
      </c>
      <c r="B20" s="31"/>
    </row>
    <row r="21" customFormat="false" ht="21.75" hidden="false" customHeight="true" outlineLevel="0" collapsed="false">
      <c r="A21" s="30" t="s">
        <v>270</v>
      </c>
      <c r="B21" s="30"/>
    </row>
    <row r="22" customFormat="false" ht="48" hidden="false" customHeight="true" outlineLevel="0" collapsed="false">
      <c r="A22" s="31" t="s">
        <v>271</v>
      </c>
      <c r="B22" s="31"/>
    </row>
  </sheetData>
  <mergeCells count="21">
    <mergeCell ref="A1:B1"/>
    <mergeCell ref="A3:B3"/>
    <mergeCell ref="A4:B4"/>
    <mergeCell ref="A5:B5"/>
    <mergeCell ref="A6:B6"/>
    <mergeCell ref="A7:B7"/>
    <mergeCell ref="A8:B8"/>
    <mergeCell ref="A9:B9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21:B21"/>
    <mergeCell ref="A22:B22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LibreOffice/24.2.7.2$Linux_X86_64 LibreOffice_project/420$Build-2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2026-04-16T22:27:19Z</dcterms:created>
  <dc:creator>openpyxl</dc:creator>
  <dc:description/>
  <dc:language>en-US</dc:language>
  <cp:lastModifiedBy/>
  <dcterms:modified xsi:type="dcterms:W3CDTF">2026-04-17T05:44:41Z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